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640" tabRatio="944" activeTab="1"/>
  </bookViews>
  <sheets>
    <sheet name="INFO" sheetId="1" r:id="rId1"/>
    <sheet name="Súlygrafikon" sheetId="2" r:id="rId2"/>
    <sheet name="Étrend" sheetId="3" r:id="rId3"/>
    <sheet name="Tápanyagtábl" sheetId="4" r:id="rId4"/>
    <sheet name="Tápanyagtábla" sheetId="5" r:id="rId5"/>
    <sheet name="Update tábla" sheetId="6" r:id="rId6"/>
    <sheet name="ÉTLAP" sheetId="7" r:id="rId7"/>
    <sheet name="Levesek" sheetId="8" r:id="rId8"/>
    <sheet name="Készételek" sheetId="9" r:id="rId9"/>
    <sheet name="Sültek" sheetId="10" r:id="rId10"/>
    <sheet name="Köretek" sheetId="11" r:id="rId11"/>
    <sheet name="Főzelékek" sheetId="12" r:id="rId12"/>
    <sheet name="Tészták" sheetId="13" r:id="rId13"/>
    <sheet name="Egyebek" sheetId="14" r:id="rId14"/>
    <sheet name="Norbi Update 1" sheetId="15" r:id="rId15"/>
    <sheet name="Norbi Update 2" sheetId="16" r:id="rId16"/>
    <sheet name="Becsült ebédek" sheetId="17" r:id="rId17"/>
  </sheets>
  <definedNames>
    <definedName name="_xlnm.Print_Titles" localSheetId="6">'ÉTLAP'!$1:$6</definedName>
    <definedName name="_xlnm.Print_Titles" localSheetId="3">'Tápanyagtábl'!$1:$4</definedName>
    <definedName name="_xlnm.Print_Titles" localSheetId="5">'Update tábla'!$1:$2</definedName>
    <definedName name="_xlnm.Print_Area" localSheetId="2">'Étrend'!$A:$T</definedName>
    <definedName name="_xlnm.Print_Area" localSheetId="14">'Norbi Update 1'!$A$1:$V$40</definedName>
    <definedName name="_xlnm.Print_Area" localSheetId="15">'Norbi Update 2'!$A$1:$V$39</definedName>
    <definedName name="_xlnm.Print_Area" localSheetId="3">'Tápanyagtábl'!$A$1:$K$388</definedName>
  </definedNames>
  <calcPr fullCalcOnLoad="1"/>
</workbook>
</file>

<file path=xl/sharedStrings.xml><?xml version="1.0" encoding="utf-8"?>
<sst xmlns="http://schemas.openxmlformats.org/spreadsheetml/2006/main" count="6778" uniqueCount="1974">
  <si>
    <t>Trappista sajt, csemege</t>
  </si>
  <si>
    <t>Trappista, füstölt sajt</t>
  </si>
  <si>
    <t>vaníliás tej</t>
  </si>
  <si>
    <t>ZOTT gyümölcsjoghurt</t>
  </si>
  <si>
    <t>Tojások</t>
  </si>
  <si>
    <t>tojás</t>
  </si>
  <si>
    <t>tükörtojás</t>
  </si>
  <si>
    <t>almapaprika</t>
  </si>
  <si>
    <t>burgonya</t>
  </si>
  <si>
    <t>cékla</t>
  </si>
  <si>
    <t>cseresznyepaprika</t>
  </si>
  <si>
    <t>csipkebogyó</t>
  </si>
  <si>
    <t>cukkíni</t>
  </si>
  <si>
    <t>édeshagyma</t>
  </si>
  <si>
    <t>fehér paprika</t>
  </si>
  <si>
    <t>fehér retek</t>
  </si>
  <si>
    <t>fejes saláta</t>
  </si>
  <si>
    <t>fejtett bab (félig főzve)</t>
  </si>
  <si>
    <t>fokhagyma</t>
  </si>
  <si>
    <t>gomba</t>
  </si>
  <si>
    <t>jégcsap retek</t>
  </si>
  <si>
    <t>káposzta</t>
  </si>
  <si>
    <t>karfiol</t>
  </si>
  <si>
    <t>kelkáposzta</t>
  </si>
  <si>
    <t>kukorica</t>
  </si>
  <si>
    <t>lencse (félig főzve)</t>
  </si>
  <si>
    <t>lencse (sokáig főzve)</t>
  </si>
  <si>
    <t>lilahagyma</t>
  </si>
  <si>
    <t>mák</t>
  </si>
  <si>
    <t>mexikói köret</t>
  </si>
  <si>
    <t>olajbogyó</t>
  </si>
  <si>
    <t>padlizsán</t>
  </si>
  <si>
    <t>paprika</t>
  </si>
  <si>
    <t>paradicsom</t>
  </si>
  <si>
    <t>paraj</t>
  </si>
  <si>
    <t>patiszon</t>
  </si>
  <si>
    <t>pattogatott kukorica</t>
  </si>
  <si>
    <t>piros retek</t>
  </si>
  <si>
    <t>póréhagyma</t>
  </si>
  <si>
    <t>pritamin paprika</t>
  </si>
  <si>
    <t>retek</t>
  </si>
  <si>
    <t>rizs</t>
  </si>
  <si>
    <t>saláta</t>
  </si>
  <si>
    <t>snidling</t>
  </si>
  <si>
    <t>sóska</t>
  </si>
  <si>
    <t>tarka bab (félig főzve)</t>
  </si>
  <si>
    <t>tarka bab (sokáig főzve)</t>
  </si>
  <si>
    <t>tök</t>
  </si>
  <si>
    <t>uborka</t>
  </si>
  <si>
    <t>újhagyma</t>
  </si>
  <si>
    <t>vöröshagyma</t>
  </si>
  <si>
    <t>Rizs, barna</t>
  </si>
  <si>
    <t>zöld saláta</t>
  </si>
  <si>
    <t>zöldborsó</t>
  </si>
  <si>
    <t>zöldpaprika</t>
  </si>
  <si>
    <t>zöldparadicsom</t>
  </si>
  <si>
    <t>Zsíradékok</t>
  </si>
  <si>
    <t>Bertolli, olivaolajos margarin</t>
  </si>
  <si>
    <t>Bonjour, gombás vajkrém</t>
  </si>
  <si>
    <t>Bonjour, natúr vajkrém</t>
  </si>
  <si>
    <t>Bonjour, paradicsomos vajkrém</t>
  </si>
  <si>
    <t>Bonjour, zöldfűszeres vajkrém</t>
  </si>
  <si>
    <t>Delma margarin</t>
  </si>
  <si>
    <t>Delma margarin, joghurtos</t>
  </si>
  <si>
    <t>Delma margarin, light</t>
  </si>
  <si>
    <t>Étolaj</t>
  </si>
  <si>
    <t>kolbászos vajkrém</t>
  </si>
  <si>
    <t>Linco margarin</t>
  </si>
  <si>
    <t>Oliva olaj</t>
  </si>
  <si>
    <t>Parti vajkrém, ízesített</t>
  </si>
  <si>
    <t>Parti vajkrém, natúr</t>
  </si>
  <si>
    <t>Rama margarin</t>
  </si>
  <si>
    <t>Store sós vaj</t>
  </si>
  <si>
    <t>teavaj</t>
  </si>
  <si>
    <t>téliszalámis vajkrém</t>
  </si>
  <si>
    <t>Tesco margarin</t>
  </si>
  <si>
    <t xml:space="preserve">Zsír </t>
  </si>
  <si>
    <t>Norbi update:</t>
  </si>
  <si>
    <t>Pörkölt, cukkini</t>
  </si>
  <si>
    <t>Pörkölt, pacal</t>
  </si>
  <si>
    <t>Rántott csirkecomb</t>
  </si>
  <si>
    <t xml:space="preserve">hús nélkül </t>
  </si>
  <si>
    <t>virsli nélkül</t>
  </si>
  <si>
    <t>Borjú csülök</t>
  </si>
  <si>
    <t>Szalonna, kolozsvári</t>
  </si>
  <si>
    <t>Halkonzervek</t>
  </si>
  <si>
    <t>Halak</t>
  </si>
  <si>
    <t>HALAK, HALKONZERVEK</t>
  </si>
  <si>
    <t>Ribizli, fekete</t>
  </si>
  <si>
    <t>Zöldborsó fagyaszt</t>
  </si>
  <si>
    <t>Csiperke</t>
  </si>
  <si>
    <t>Sárgaborsó (száraz)</t>
  </si>
  <si>
    <t>Répalé</t>
  </si>
  <si>
    <t>Forrás:</t>
  </si>
  <si>
    <t>JELMAGYARÁZAT:</t>
  </si>
  <si>
    <t>Általában a fehér mezőket kell kitöltened</t>
  </si>
  <si>
    <t>Sárga mezőben feliratok és képletek vannak, ha lehet NE ÍRD ÁT!</t>
  </si>
  <si>
    <t>A sötétsárga mezők adatait kell általában átmásolni a kajás fülecskékről az étrendi lapokra</t>
  </si>
  <si>
    <t>A rozé színű mezők a figyelem felkeltésére szolgálnak</t>
  </si>
  <si>
    <t>Fűszer</t>
  </si>
  <si>
    <t>Levesek</t>
  </si>
  <si>
    <t>mandarin</t>
  </si>
  <si>
    <t>alma</t>
  </si>
  <si>
    <t>banán</t>
  </si>
  <si>
    <t>szőlő</t>
  </si>
  <si>
    <t>Saláták</t>
  </si>
  <si>
    <t>Paprika</t>
  </si>
  <si>
    <t>Alma</t>
  </si>
  <si>
    <t>Pisztácia</t>
  </si>
  <si>
    <t>Étel</t>
  </si>
  <si>
    <t>Tevékenység</t>
  </si>
  <si>
    <t>SZÍNMAGYARÁZATOK:</t>
  </si>
  <si>
    <t>[kcal]</t>
  </si>
  <si>
    <t>[min.]</t>
  </si>
  <si>
    <t>IDEÁLIS:</t>
  </si>
  <si>
    <t>Ideális</t>
  </si>
  <si>
    <t>Hétfő</t>
  </si>
  <si>
    <t>Gyaloglás</t>
  </si>
  <si>
    <t>Kerékpározás</t>
  </si>
  <si>
    <t>Úszás</t>
  </si>
  <si>
    <t>Pogácsa</t>
  </si>
  <si>
    <t>Futás</t>
  </si>
  <si>
    <t>("Mennyit ehetek még ma?")</t>
  </si>
  <si>
    <t>Kedd</t>
  </si>
  <si>
    <t>Képletek, kiadódó éretékek</t>
  </si>
  <si>
    <t>1.</t>
  </si>
  <si>
    <t>REGGELI</t>
  </si>
  <si>
    <t>2.</t>
  </si>
  <si>
    <t>TÍZÓRAI</t>
  </si>
  <si>
    <t>3.</t>
  </si>
  <si>
    <t>EBÉD</t>
  </si>
  <si>
    <t>4.</t>
  </si>
  <si>
    <t>UZSONNA</t>
  </si>
  <si>
    <t>5.</t>
  </si>
  <si>
    <t>VACSORA</t>
  </si>
  <si>
    <t>6.</t>
  </si>
  <si>
    <t>PÓTVACSORA</t>
  </si>
  <si>
    <t>Szerda</t>
  </si>
  <si>
    <t>Csütörtök</t>
  </si>
  <si>
    <t>Péntek</t>
  </si>
  <si>
    <t>Szombat</t>
  </si>
  <si>
    <t>Vasárnap</t>
  </si>
  <si>
    <t>Nő=2</t>
  </si>
  <si>
    <t>Babpörkölt</t>
  </si>
  <si>
    <t>Szénhidrát</t>
  </si>
  <si>
    <t>Gyümölcs</t>
  </si>
  <si>
    <t>Protein</t>
  </si>
  <si>
    <t>Tojásrántotta</t>
  </si>
  <si>
    <t>Káposzta</t>
  </si>
  <si>
    <t>Erőleves</t>
  </si>
  <si>
    <t>Leveskocka 1/2</t>
  </si>
  <si>
    <t>BMI</t>
  </si>
  <si>
    <t>Magas-ság</t>
  </si>
  <si>
    <t>Energia szükséglet ülő életmódnál [kcal]</t>
  </si>
  <si>
    <r>
      <t xml:space="preserve">Levesek </t>
    </r>
    <r>
      <rPr>
        <i/>
        <sz val="8"/>
        <rFont val="Arial"/>
        <family val="2"/>
      </rPr>
      <t>(4 dl)</t>
    </r>
  </si>
  <si>
    <r>
      <t xml:space="preserve">Főételek </t>
    </r>
    <r>
      <rPr>
        <i/>
        <sz val="8"/>
        <rFont val="Arial"/>
        <family val="2"/>
      </rPr>
      <t>(14 dkg hús, 35 dkg köret, 4 dl főzelék)</t>
    </r>
  </si>
  <si>
    <r>
      <t xml:space="preserve">Tészták </t>
    </r>
    <r>
      <rPr>
        <i/>
        <sz val="10"/>
        <rFont val="Arial"/>
        <family val="2"/>
      </rPr>
      <t>(lapos tányér)</t>
    </r>
  </si>
  <si>
    <t>Élelmiszer</t>
  </si>
  <si>
    <t>Gabonafélék</t>
  </si>
  <si>
    <t>Graham kenyér</t>
  </si>
  <si>
    <t>Becsült érték</t>
  </si>
  <si>
    <t>ÉDESSÉGEK, SÜTEMÉNYEK</t>
  </si>
  <si>
    <t>DIÓFÉLÉK, MAGVAK</t>
  </si>
  <si>
    <t>Gombák</t>
  </si>
  <si>
    <t>Zöldségek</t>
  </si>
  <si>
    <t>ZÖLDSÉGEK / GOMBÁK / HÜVELYESEK</t>
  </si>
  <si>
    <t>Kenyérfélék, tészták</t>
  </si>
  <si>
    <t>KENYÉRÉLÉK / TÉSZTÁK / GABONAFÉLÉK / BURGONYA</t>
  </si>
  <si>
    <t>Fontos betartani a ninimumot</t>
  </si>
  <si>
    <t>Tofu</t>
  </si>
  <si>
    <t>Húskészítmények</t>
  </si>
  <si>
    <t>Az érték nem ismert</t>
  </si>
  <si>
    <t>Káros alapanyag</t>
  </si>
  <si>
    <t>1k.kan.=3ml</t>
  </si>
  <si>
    <t>http://fogyokura.lap.hu/</t>
  </si>
  <si>
    <t>http://www.hazipatika.com/tools</t>
  </si>
  <si>
    <t>TEJ / TEJTERMÉKEK / SAJTOK</t>
  </si>
  <si>
    <t>Tej és tejtermékek</t>
  </si>
  <si>
    <t>Tehéntej pasztőrözött (2.8% zsírtart)</t>
  </si>
  <si>
    <t>Tehéntej pasztőrözött (1,5% zsírtart)</t>
  </si>
  <si>
    <t>Tej ultrapasztőrözött, tartós</t>
  </si>
  <si>
    <t>Tej, csokoládés</t>
  </si>
  <si>
    <t>Tejföl (20% zsírtartalommal)</t>
  </si>
  <si>
    <t>Tejföl (12% zsírtartalommal)</t>
  </si>
  <si>
    <t>Krémtúró, mazsolás-vaníliás</t>
  </si>
  <si>
    <t>Túró Rudi</t>
  </si>
  <si>
    <t>Zsíros tejpor</t>
  </si>
  <si>
    <t>Sajtok</t>
  </si>
  <si>
    <t>Anikó sajt (félkemény)</t>
  </si>
  <si>
    <t>Balaton sajt (félkemény)</t>
  </si>
  <si>
    <t>Parmezán jellegű sajt(kemény)</t>
  </si>
  <si>
    <t>Ementali, Pannónia (kemény)</t>
  </si>
  <si>
    <t>Edami sajt (félkemény)</t>
  </si>
  <si>
    <t>Parenyica, füstölt sonka sajt(félkem.)</t>
  </si>
  <si>
    <t>Trappista sajt (félkemény)</t>
  </si>
  <si>
    <t>Tejszínes krémsajt (lágy)</t>
  </si>
  <si>
    <t>Göcseji csemegesajt (lágy)</t>
  </si>
  <si>
    <t>Camping ömlesztett sajt</t>
  </si>
  <si>
    <t>Karaván füstölt, ömlesztett sajt</t>
  </si>
  <si>
    <t>Márványsajtkrém, tejszínes penésszel érő</t>
  </si>
  <si>
    <t>Camambert penésszel érő sajt (Bakony)</t>
  </si>
  <si>
    <t>HÚSOK</t>
  </si>
  <si>
    <t>Marhahús</t>
  </si>
  <si>
    <t>Bélszín</t>
  </si>
  <si>
    <t>Marhanyelv</t>
  </si>
  <si>
    <t>Marha hátszín, magas</t>
  </si>
  <si>
    <t>Marha hátszín, lapos</t>
  </si>
  <si>
    <t>1 db 300g</t>
  </si>
  <si>
    <t>Pizza, szalámis LIDL</t>
  </si>
  <si>
    <t>Pizza, gombás LIDL</t>
  </si>
  <si>
    <t>Marha hátszín, puha</t>
  </si>
  <si>
    <t>Marha lapocka</t>
  </si>
  <si>
    <t>Sertéshús</t>
  </si>
  <si>
    <t>Sertés dagadó</t>
  </si>
  <si>
    <t>Vesepecsenye (szelet)</t>
  </si>
  <si>
    <t>Bárányhús</t>
  </si>
  <si>
    <t>Báránycomb</t>
  </si>
  <si>
    <t>Bárányborda</t>
  </si>
  <si>
    <t>Vadhús</t>
  </si>
  <si>
    <t>Őz</t>
  </si>
  <si>
    <t>Szarvas</t>
  </si>
  <si>
    <t>Vaddisznó</t>
  </si>
  <si>
    <t>Vadnyúl</t>
  </si>
  <si>
    <t>SZÁRNYASOK / BELSŐSÉGEK / KOLBÁSZFÉLÉK / SONKA / SZALONNA</t>
  </si>
  <si>
    <t>Szárnyasok</t>
  </si>
  <si>
    <t>Csirkecomb (bőrös)</t>
  </si>
  <si>
    <t>Liba, pecsenye</t>
  </si>
  <si>
    <t>Kacsamell</t>
  </si>
  <si>
    <t>Csirkemell (szelet)</t>
  </si>
  <si>
    <t>Belsőségek</t>
  </si>
  <si>
    <t>Pacal</t>
  </si>
  <si>
    <t>Vese (borjú)</t>
  </si>
  <si>
    <t>Só, petrezselyemzöld</t>
  </si>
  <si>
    <t>Pirított máj, csirke, v. sertés</t>
  </si>
  <si>
    <t>Csirke máj</t>
  </si>
  <si>
    <t>Sajttal töltött pulykapárnácska (sága)</t>
  </si>
  <si>
    <t>Krumpli leves</t>
  </si>
  <si>
    <t>Farmer felvágott</t>
  </si>
  <si>
    <t>Csabai szárazkolbász</t>
  </si>
  <si>
    <t>Cserkészkolbász</t>
  </si>
  <si>
    <t>Mortadella</t>
  </si>
  <si>
    <t>Sertésmájkrém</t>
  </si>
  <si>
    <t>Sonka és szalonna</t>
  </si>
  <si>
    <t>Császárhús, főtt</t>
  </si>
  <si>
    <t>Fekete kagyló</t>
  </si>
  <si>
    <t>Garnélarák</t>
  </si>
  <si>
    <t>Ponty (tükör)</t>
  </si>
  <si>
    <t>Lepényhal</t>
  </si>
  <si>
    <t>Tőkehal</t>
  </si>
  <si>
    <t>Csuka</t>
  </si>
  <si>
    <t>Sügér</t>
  </si>
  <si>
    <t>Makréla</t>
  </si>
  <si>
    <t>Lazac (friss)</t>
  </si>
  <si>
    <t>Tintahal</t>
  </si>
  <si>
    <t>Nyelvhal</t>
  </si>
  <si>
    <t>1 tojás (52g)</t>
  </si>
  <si>
    <t>1 tojássárgája (19g)</t>
  </si>
  <si>
    <t>1 tojásfehérje (33 g)</t>
  </si>
  <si>
    <t>Hüvelyesek, és a belőlük előállított termékek</t>
  </si>
  <si>
    <t>Csicseriborsó (száraz)</t>
  </si>
  <si>
    <t>Szójabab (száraz)</t>
  </si>
  <si>
    <t>Fejtett bab</t>
  </si>
  <si>
    <t>Lencse (száraz)</t>
  </si>
  <si>
    <t>GYÜMÖLCSÖK</t>
  </si>
  <si>
    <t>Sárgabarack</t>
  </si>
  <si>
    <t>Ananász</t>
  </si>
  <si>
    <t>Avocado</t>
  </si>
  <si>
    <t>Datolya (aszalt)</t>
  </si>
  <si>
    <t>Füge (friss)</t>
  </si>
  <si>
    <t>Eper</t>
  </si>
  <si>
    <t>Mangó</t>
  </si>
  <si>
    <t>Alma (szárított)</t>
  </si>
  <si>
    <t>Sárgadinnye (sárga húsú)</t>
  </si>
  <si>
    <t>Áfonya</t>
  </si>
  <si>
    <t>Grépfruit</t>
  </si>
  <si>
    <t>Szilva (besztercei)</t>
  </si>
  <si>
    <t>Szilva (aszalt)</t>
  </si>
  <si>
    <t>Ribizli</t>
  </si>
  <si>
    <t>Cékla</t>
  </si>
  <si>
    <t>Kelbimbó</t>
  </si>
  <si>
    <t>Kínaikel</t>
  </si>
  <si>
    <t>Csiperkegomba (termesztett)</t>
  </si>
  <si>
    <t>Laskagomba</t>
  </si>
  <si>
    <t>Rókagomba</t>
  </si>
  <si>
    <t>Nagy őzláb gomba</t>
  </si>
  <si>
    <t>Szójacsíra</t>
  </si>
  <si>
    <t>Olivabogyó</t>
  </si>
  <si>
    <t>Kukorica, csemege</t>
  </si>
  <si>
    <t>Retek</t>
  </si>
  <si>
    <t>Zellergyökér</t>
  </si>
  <si>
    <t>Spenót</t>
  </si>
  <si>
    <t>Petrezselyem gyökér</t>
  </si>
  <si>
    <t>Petrezselyem zöldje</t>
  </si>
  <si>
    <t>Kétszersült</t>
  </si>
  <si>
    <t>Fehér kenyér(házi jellegű)</t>
  </si>
  <si>
    <t>Kifli (tejes)</t>
  </si>
  <si>
    <t>Száraz tészta (4 tojásos)</t>
  </si>
  <si>
    <t>Száraz tésza (8 tojásos)</t>
  </si>
  <si>
    <t>Burgonyakrokett</t>
  </si>
  <si>
    <t>Főtt burgonya</t>
  </si>
  <si>
    <t>Sült burgonya</t>
  </si>
  <si>
    <t>Zabkorpa</t>
  </si>
  <si>
    <t>Búza liszt</t>
  </si>
  <si>
    <t>Búza liszt( teljes kiőrlésű)</t>
  </si>
  <si>
    <t>Hajdina</t>
  </si>
  <si>
    <t>Köles</t>
  </si>
  <si>
    <t>Rizs (hántolt, fényezett)</t>
  </si>
  <si>
    <t>Rizs (barna)</t>
  </si>
  <si>
    <t>Kukoricadara</t>
  </si>
  <si>
    <t>Tönkölybúza</t>
  </si>
  <si>
    <t>Rozsliszt (teljes kiörlésű)</t>
  </si>
  <si>
    <t>ZSÍROK / OLAJOK</t>
  </si>
  <si>
    <t>Zsírok, margarinok</t>
  </si>
  <si>
    <t>Kókuszzsír</t>
  </si>
  <si>
    <t>FLORA szívbarát margarin</t>
  </si>
  <si>
    <t>FLORA Pro.activ margarin</t>
  </si>
  <si>
    <t>RAMA sütőmargarin</t>
  </si>
  <si>
    <t>RAMA főzőmargarin</t>
  </si>
  <si>
    <t>RAMA Harmonia margarin</t>
  </si>
  <si>
    <t>Bertolli margarin(olívaolajjal)</t>
  </si>
  <si>
    <t>Delma margarin(multivitaminos)</t>
  </si>
  <si>
    <t>Olajok</t>
  </si>
  <si>
    <t>Földimogyoróolaj</t>
  </si>
  <si>
    <t>Bogáncsolaj</t>
  </si>
  <si>
    <t>Repceolaj</t>
  </si>
  <si>
    <t>Kukoricacsíraolaj</t>
  </si>
  <si>
    <t>Napraforgóolaj</t>
  </si>
  <si>
    <t>Lenolaj</t>
  </si>
  <si>
    <t>Olivaolaj</t>
  </si>
  <si>
    <t>Szójaolaj</t>
  </si>
  <si>
    <t>Majonézek és salátaöntetek</t>
  </si>
  <si>
    <t>Flora szívbarát majonéz</t>
  </si>
  <si>
    <t>Globus ketchup</t>
  </si>
  <si>
    <t>Globus majonéz</t>
  </si>
  <si>
    <t>Globus mustár</t>
  </si>
  <si>
    <t>Paradió</t>
  </si>
  <si>
    <t>Lenmag</t>
  </si>
  <si>
    <t>Szezámmag</t>
  </si>
  <si>
    <t>Savanyú cukorka</t>
  </si>
  <si>
    <t>Tejcsokoládé</t>
  </si>
  <si>
    <t>Édesítőszerek</t>
  </si>
  <si>
    <t>ITALOK</t>
  </si>
  <si>
    <t>Alkoholmentes italok</t>
  </si>
  <si>
    <t>Ásványvíz</t>
  </si>
  <si>
    <t>Szénsavas üdítőitalok, cukros</t>
  </si>
  <si>
    <t>Szénsavas üdítőitalok, light</t>
  </si>
  <si>
    <t>LIPTON Ice Tea, Citromos</t>
  </si>
  <si>
    <t>Narancslé</t>
  </si>
  <si>
    <t>Citromlé</t>
  </si>
  <si>
    <t>Almalé</t>
  </si>
  <si>
    <t>Paradicsomlé</t>
  </si>
  <si>
    <t>Céklalé</t>
  </si>
  <si>
    <t>Szőlőlé</t>
  </si>
  <si>
    <t>Alkoholos italok</t>
  </si>
  <si>
    <t>Sör</t>
  </si>
  <si>
    <t>Sör (alkoholmentes)</t>
  </si>
  <si>
    <t>Konyak</t>
  </si>
  <si>
    <t>Pálinka 40 Vol%</t>
  </si>
  <si>
    <t>Likőrök</t>
  </si>
  <si>
    <t>Cseresznyepálinka</t>
  </si>
  <si>
    <t>Pezsgő</t>
  </si>
  <si>
    <t>Fehér bor 12.5 Vol%</t>
  </si>
  <si>
    <t>1db nagy hagyma=100g</t>
  </si>
  <si>
    <t>Olaj, oliva 2 e.k.</t>
  </si>
  <si>
    <t>T.k. liszt 2 e.k.</t>
  </si>
  <si>
    <t>Petr.z, f.paprika, só</t>
  </si>
  <si>
    <t>Liszt 4 e.k.</t>
  </si>
  <si>
    <t>Galuska:</t>
  </si>
  <si>
    <t>Vörös bor 12 Vol%</t>
  </si>
  <si>
    <t>Whisky</t>
  </si>
  <si>
    <t>2,6</t>
  </si>
  <si>
    <t>Rost</t>
  </si>
  <si>
    <t>Telített zsírsavak</t>
  </si>
  <si>
    <t>Koleszterin</t>
  </si>
  <si>
    <t>[mg]</t>
  </si>
  <si>
    <t>[kJ]</t>
  </si>
  <si>
    <t>Többsz. telítetlen zsírsavak</t>
  </si>
  <si>
    <t>100g</t>
  </si>
  <si>
    <t>A súly aznap reggeli mérés.</t>
  </si>
  <si>
    <t>Írd be az induló dátumot az első</t>
  </si>
  <si>
    <t>naphoz.</t>
  </si>
  <si>
    <t>A fehér rubrikákba kell beírni a</t>
  </si>
  <si>
    <t>kaja adatait, a</t>
  </si>
  <si>
    <t>sötétsárga mezőben lévő értékeket.</t>
  </si>
  <si>
    <t>1 g zsír= 37 kJ / 9 kcal</t>
  </si>
  <si>
    <t>1 g fehérje= 17 kJ / 4 kcal</t>
  </si>
  <si>
    <t>1 g szénhidrát = 17 kJ / 4 kcal</t>
  </si>
  <si>
    <t>1 g alkohol= 29 kJ / 7 kcal</t>
  </si>
  <si>
    <t>N.fehérj.min.[g]</t>
  </si>
  <si>
    <t>Fogyási ráta[%]</t>
  </si>
  <si>
    <t>Napi 25 g rost anyag fogyasztása javasolt.</t>
  </si>
  <si>
    <t>Étkezési tanácsok a koleszterinszint csökkentéséhez:</t>
  </si>
  <si>
    <t>Az energiában gazdag tápanyagok mennyiségének csökkentésével és a testmozgás növelésével a túlsúly csökkenthető.</t>
  </si>
  <si>
    <t>Csökkentse zsírfogyasztását (2000-2400 kcal energia-bevitel mellett a zsírok mennyisége ne haladja meg a napi 60-80 grammot).</t>
  </si>
  <si>
    <t>Csökkentse az állati eredetű zsírok fogyasztását (mivel ezek nagy mennyiségben tartalmaznak telített zsírsavakat).</t>
  </si>
  <si>
    <t>Használjon telítetlen zsírsavakban gazdag olajat, margarint és majonézt (pl. Flora margarint és Flora majonézt)</t>
  </si>
  <si>
    <t>Mérsékelje a magas koleszterintartalmú élelmiszerek fogyasztását (pl. vaj, tojássárgája, belsőségek stb.)</t>
  </si>
  <si>
    <t>Hetente háromszor fogyasszon halat.</t>
  </si>
  <si>
    <t>Növelje a rostokban gazdag ételek (teljes kiőrlésű gabona termékek (zab, korpa) zöldségek, gyümölcsök és hüvelyesek) arányát a táplálkozásában.</t>
  </si>
  <si>
    <t>Ha csökkenteni kell a koleszterinszintjét a fenti egészséges és változatos étrend részeként fogyasszon naponta 3 adag (30g margarin) növényi szterinnel dúsított Flora pro.activ margarint</t>
  </si>
  <si>
    <t>Italok:</t>
  </si>
  <si>
    <t>Konyak, pálinka, wisky</t>
  </si>
  <si>
    <t>Tojás, főtt</t>
  </si>
  <si>
    <t>1 db tojással</t>
  </si>
  <si>
    <t>Vörös bor 12 Vol%, száraz</t>
  </si>
  <si>
    <t>Fehérbor, félédes</t>
  </si>
  <si>
    <t>http://www.flora.hu/kisokos/tapanyagtab.php</t>
  </si>
  <si>
    <t>http://www.flora.hu/kisokos/tapanyagok.php</t>
  </si>
  <si>
    <t>1e.kanál=8ml</t>
  </si>
  <si>
    <t>1k.kanál=3ml</t>
  </si>
  <si>
    <t>Tojás 3 db</t>
  </si>
  <si>
    <t>Víz + só</t>
  </si>
  <si>
    <t>1 db:</t>
  </si>
  <si>
    <t>db az összes</t>
  </si>
  <si>
    <t>2. 1 óra kerékpározás 490 kcal energia, ami 54 g zsír</t>
  </si>
  <si>
    <t xml:space="preserve">    elégetését okozhatja.</t>
  </si>
  <si>
    <t xml:space="preserve">           Mozgás</t>
  </si>
  <si>
    <t>Elég.zsír</t>
  </si>
  <si>
    <t>Időtart.</t>
  </si>
  <si>
    <t>Ener.</t>
  </si>
  <si>
    <t>Zellerkrémleves</t>
  </si>
  <si>
    <t>Erőleveskocka 1db</t>
  </si>
  <si>
    <t>Margarin 1 e. kanál</t>
  </si>
  <si>
    <t>Kaukázusi kefír 2,7%</t>
  </si>
  <si>
    <t>Telj.kiőrl.kenyér 1szel.=25g</t>
  </si>
  <si>
    <t>Liszt 4 e.kanál</t>
  </si>
  <si>
    <t>Tejföl 2 e.kanál</t>
  </si>
  <si>
    <t>Magasság [cm]</t>
  </si>
  <si>
    <t>Állapot (férfi/nő)</t>
  </si>
  <si>
    <t>Súly [kg]</t>
  </si>
  <si>
    <t>Túl sovány</t>
  </si>
  <si>
    <t>Sovány</t>
  </si>
  <si>
    <t>Normális</t>
  </si>
  <si>
    <t>Túlsúlyos</t>
  </si>
  <si>
    <t>Elhízás</t>
  </si>
  <si>
    <t>Kóros elhízás</t>
  </si>
  <si>
    <t>Kelkáposztafőzelék</t>
  </si>
  <si>
    <t>Erőleveskocka</t>
  </si>
  <si>
    <t>Erőleves kocka 1 db, 10g</t>
  </si>
  <si>
    <t>Liszt + fokh.3 gerezd</t>
  </si>
  <si>
    <t>Források:</t>
  </si>
  <si>
    <t>Burgonya</t>
  </si>
  <si>
    <t>Lekvár</t>
  </si>
  <si>
    <t>Tojás 1db</t>
  </si>
  <si>
    <t>Borsópörkölt</t>
  </si>
  <si>
    <t>Tanácsok:</t>
  </si>
  <si>
    <t>-</t>
  </si>
  <si>
    <t>Férfi=1</t>
  </si>
  <si>
    <t>Testsúly [kg]</t>
  </si>
  <si>
    <t>Napi min. 2-2,5 liter vizet és rostban gazdag (zöldség, gyümölcs, teljes kiőrlésű gabonák) ételeket kell fogyasztani.</t>
  </si>
  <si>
    <t>Étkezések előtt sok folyadék fogyasztásának a hatására kevesebb étel fogy.</t>
  </si>
  <si>
    <t>Ajánlatos a diéta alatt multivitamint szedni.</t>
  </si>
  <si>
    <t>Súly[kg]</t>
  </si>
  <si>
    <t>Ülve, lassan kell enni.</t>
  </si>
  <si>
    <t>Kevés kenyeret szabad enni.</t>
  </si>
  <si>
    <t>Káposztástészta</t>
  </si>
  <si>
    <t>Zöldbabpörkölt</t>
  </si>
  <si>
    <t>FOGYÓKÚRÁS:</t>
  </si>
  <si>
    <t>Erőleves kockából leves</t>
  </si>
  <si>
    <t>Chilis fűszer</t>
  </si>
  <si>
    <t>Sárgaborsófőzelék</t>
  </si>
  <si>
    <t>Lencseleves</t>
  </si>
  <si>
    <t>Gomba</t>
  </si>
  <si>
    <t>Ellenőrizve</t>
  </si>
  <si>
    <t>Piroskrumpli</t>
  </si>
  <si>
    <t>1 tányér=2,5-3 dl</t>
  </si>
  <si>
    <t>Zöldség</t>
  </si>
  <si>
    <t>Chilis por babhoz Knorr</t>
  </si>
  <si>
    <t>1 tányér:</t>
  </si>
  <si>
    <t>tányér az összes</t>
  </si>
  <si>
    <t>1 db k.hagyma=100g</t>
  </si>
  <si>
    <t>10-19</t>
  </si>
  <si>
    <t>20-29</t>
  </si>
  <si>
    <t>Ideális testzsír százalék [%]</t>
  </si>
  <si>
    <t>3. Edzés után pihenés.</t>
  </si>
  <si>
    <t>4. Fehérje gazdag táplálkozás.</t>
  </si>
  <si>
    <t>1. Edzés előtt CH gazdag étkezés.</t>
  </si>
  <si>
    <t>A reggelit és a vacsorát lehet, hogy célszerű lenne megcserélni.</t>
  </si>
  <si>
    <t>- 180 cm magas ffi ideális testsúlya kb. 78 kg.</t>
  </si>
  <si>
    <t>- Napi min. 2-2,5 liter vizet és rostban gazdag (zöldség, gyümölcs, teljes kiőrlésű gabonák) ételeket kell fogyasztani.</t>
  </si>
  <si>
    <t>- Ajánlatos a diéta alatt multivitamint szedni.</t>
  </si>
  <si>
    <t>- Mozgás energia szükséglete 70 kg-os testsúlynál:</t>
  </si>
  <si>
    <t>kcal</t>
  </si>
  <si>
    <t>Zsír</t>
  </si>
  <si>
    <t>Kukoricaliszt</t>
  </si>
  <si>
    <t>Zabpehely</t>
  </si>
  <si>
    <t>Rizs</t>
  </si>
  <si>
    <t>Zsemlemorzsa</t>
  </si>
  <si>
    <t>Félbarna kenyér</t>
  </si>
  <si>
    <t>Rozskenyér</t>
  </si>
  <si>
    <t>Kakaós csiga 1db (52g)</t>
  </si>
  <si>
    <t>Keksz (Jó reggelt)</t>
  </si>
  <si>
    <t>Palacsinta</t>
  </si>
  <si>
    <t>Pogácsa, sajtos 6db</t>
  </si>
  <si>
    <t>Pogácsa, tepert. 6db</t>
  </si>
  <si>
    <t>Háztartási keksz</t>
  </si>
  <si>
    <t>Spagetti</t>
  </si>
  <si>
    <t>Csirke</t>
  </si>
  <si>
    <t>Kacsa, pecsenye</t>
  </si>
  <si>
    <t>Pulykahús</t>
  </si>
  <si>
    <t>Tyúk</t>
  </si>
  <si>
    <t>Sertés csülök</t>
  </si>
  <si>
    <t>Sertés lapocka</t>
  </si>
  <si>
    <t>Sertés tarja</t>
  </si>
  <si>
    <t>Sertésmáj</t>
  </si>
  <si>
    <t>Velő (mind)</t>
  </si>
  <si>
    <t>Busa</t>
  </si>
  <si>
    <t>Heck</t>
  </si>
  <si>
    <t>Tonhal</t>
  </si>
  <si>
    <t>Hering, olajos</t>
  </si>
  <si>
    <t>Hering, paradicsom.</t>
  </si>
  <si>
    <t>Makréla, olajos</t>
  </si>
  <si>
    <t>Makréla, paradics.</t>
  </si>
  <si>
    <t>Szardínia, olajos</t>
  </si>
  <si>
    <t>Szardínia, paradics.</t>
  </si>
  <si>
    <t>Hurka, májas</t>
  </si>
  <si>
    <t>Hurka, véres</t>
  </si>
  <si>
    <t>Pápai páros</t>
  </si>
  <si>
    <t>Virsli</t>
  </si>
  <si>
    <t>Lecsókolbász</t>
  </si>
  <si>
    <t>Olasz felvágott</t>
  </si>
  <si>
    <t>Turista felvágott</t>
  </si>
  <si>
    <t>Disznósajt</t>
  </si>
  <si>
    <t>Gépsonka</t>
  </si>
  <si>
    <t>Kenőmájas</t>
  </si>
  <si>
    <t>Téliszalámi</t>
  </si>
  <si>
    <t>Füstölt kolbász</t>
  </si>
  <si>
    <t>Házi szárazkolbász</t>
  </si>
  <si>
    <t>Angolszalonna</t>
  </si>
  <si>
    <t>Sertészsír</t>
  </si>
  <si>
    <t>Szalonna, füstölt</t>
  </si>
  <si>
    <t>Szalonna, csécsi</t>
  </si>
  <si>
    <t>Szalonna, bacon</t>
  </si>
  <si>
    <t>Tepertő</t>
  </si>
  <si>
    <t>Teavaj</t>
  </si>
  <si>
    <t>Tejtermékek</t>
  </si>
  <si>
    <t>Tej, kakaós sovány</t>
  </si>
  <si>
    <t>Körözött</t>
  </si>
  <si>
    <t>Tehéntúró, félzsíros</t>
  </si>
  <si>
    <t>Juhtúró, gomolya</t>
  </si>
  <si>
    <t>Tojás</t>
  </si>
  <si>
    <t>Fejes saláta</t>
  </si>
  <si>
    <t>Sóska</t>
  </si>
  <si>
    <t>Sütőtök</t>
  </si>
  <si>
    <t>Tök, főző</t>
  </si>
  <si>
    <t>Uborka</t>
  </si>
  <si>
    <t>Vöröshagyma</t>
  </si>
  <si>
    <t>Víz, só, bors</t>
  </si>
  <si>
    <t>Zöldpaprika</t>
  </si>
  <si>
    <t>Babkonzerv</t>
  </si>
  <si>
    <t>Sárgaborsó</t>
  </si>
  <si>
    <t>Szója</t>
  </si>
  <si>
    <t>Banán</t>
  </si>
  <si>
    <t>Cseresznye</t>
  </si>
  <si>
    <t>Görögdinnye</t>
  </si>
  <si>
    <t>Sárgabarack lekvár</t>
  </si>
  <si>
    <t>Narancs</t>
  </si>
  <si>
    <t>Őszibarack befőtt</t>
  </si>
  <si>
    <t>Dió</t>
  </si>
  <si>
    <t>Mandula</t>
  </si>
  <si>
    <t>Mák</t>
  </si>
  <si>
    <t>Napraforgómag</t>
  </si>
  <si>
    <t>Kávé, 0,5 dl</t>
  </si>
  <si>
    <t>Unicum</t>
  </si>
  <si>
    <t>Méz</t>
  </si>
  <si>
    <t>Mazsola</t>
  </si>
  <si>
    <t>Kókuszreszelék</t>
  </si>
  <si>
    <t>http://body.builder.hu/receptek_kbase.htm4</t>
  </si>
  <si>
    <t>http://www.weborvos.hu/cikk.php?id=276&amp;cid=46255</t>
  </si>
  <si>
    <t>http://www.selenor.hu/selenor/kalkulator</t>
  </si>
  <si>
    <t>http://www.hazipatika.com/tools/ecalc?HPID=8A2A3EC0-82106D6A-1B1374DC-0CDFFAD6</t>
  </si>
  <si>
    <t>http://www.fitnet.hu/index.php?active=5</t>
  </si>
  <si>
    <t>http://mindenkinek.medicentrum.hu/ed/0/do/calculator/energy/</t>
  </si>
  <si>
    <t>gyaloglás:</t>
  </si>
  <si>
    <t>kerékpározás:</t>
  </si>
  <si>
    <t>úszás:</t>
  </si>
  <si>
    <t>futás:</t>
  </si>
  <si>
    <t>kcal/perc</t>
  </si>
  <si>
    <t>http://www.weborvos.hu/adat/energia.doc</t>
  </si>
  <si>
    <t>Brokkolikrémleves pirított kenyérkockával</t>
  </si>
  <si>
    <t>Bécsi szelet petrezselymes burgonyával</t>
  </si>
  <si>
    <t>Burgonyaleves</t>
  </si>
  <si>
    <t>Burgonyafőzelék csirkefalatokkal</t>
  </si>
  <si>
    <t>Csontleves finommetélttel</t>
  </si>
  <si>
    <t>Burgonyafőzelék natúr csirkemellel</t>
  </si>
  <si>
    <t>Daragaluska leves</t>
  </si>
  <si>
    <t>Csirkemell rokfortmártással, párolt rizzsel</t>
  </si>
  <si>
    <t>Finom főzelék csirkefalatokkal</t>
  </si>
  <si>
    <t>Erőleves cérnametélttel</t>
  </si>
  <si>
    <t>Gombás rakott kel</t>
  </si>
  <si>
    <t>Fahéjas szilvaleves</t>
  </si>
  <si>
    <t>Görög csirkefalatok párolt rizzsel</t>
  </si>
  <si>
    <t>Fokhagymakrémleves kenyérkockával</t>
  </si>
  <si>
    <t>Hawai csirkemell kukoricás rizzsel</t>
  </si>
  <si>
    <t>Frankfurti leves</t>
  </si>
  <si>
    <t>Húsos rakott káposzta</t>
  </si>
  <si>
    <t>Gombakrémleves kenyérkockával</t>
  </si>
  <si>
    <t>Húsos rakott karfiol</t>
  </si>
  <si>
    <t>Grízgaluska leves</t>
  </si>
  <si>
    <t>Húsos rakott kelkáposzta</t>
  </si>
  <si>
    <t>Hagymaleves füstöltsajttal, kiflivel</t>
  </si>
  <si>
    <t>Kelbimbófőzelék pulykamellel</t>
  </si>
  <si>
    <t>Hamis gulyásleves</t>
  </si>
  <si>
    <t>Kelkáposztafőzelék csirkefalatokkal</t>
  </si>
  <si>
    <t>Karfiol leves</t>
  </si>
  <si>
    <t>Májrizottó</t>
  </si>
  <si>
    <t>Köménymagleves eperlevéllel</t>
  </si>
  <si>
    <t>Olaszos csirkemell zöldséges rizzsel</t>
  </si>
  <si>
    <t>Lebbencsleves</t>
  </si>
  <si>
    <t>Paradicsomos káposzta natúr csirkemellel</t>
  </si>
  <si>
    <t>Magyaros gombaleves</t>
  </si>
  <si>
    <t>Párizsi csirkemell petrezselymes burgonyával</t>
  </si>
  <si>
    <t>Májgaluska leves</t>
  </si>
  <si>
    <t>Pulykatokány párolt rizzsel</t>
  </si>
  <si>
    <t>Mediterrán gyümölcsleves</t>
  </si>
  <si>
    <t>Rakott burgonya</t>
  </si>
  <si>
    <t>Nyári zöldségleves</t>
  </si>
  <si>
    <t>Rántott csirkemell petrezselymes burgonyával</t>
  </si>
  <si>
    <t>Olasz paradicsomleves sajttal</t>
  </si>
  <si>
    <t>Roston csirkemell párolt rizzsel</t>
  </si>
  <si>
    <t>Palócleves</t>
  </si>
  <si>
    <t>Sárgarépa főzelék csirkefalatokkal</t>
  </si>
  <si>
    <t>Paradicsom leves</t>
  </si>
  <si>
    <t xml:space="preserve">Sóska főzelék burgonyával és főtt tojással </t>
  </si>
  <si>
    <t>Sajtkrémleves kenyérkockával</t>
  </si>
  <si>
    <t>Spenót főzelék főtt tojással</t>
  </si>
  <si>
    <t>Sárgarépaleves csigatésztával</t>
  </si>
  <si>
    <t>Spenót főzelék rántott sajttal</t>
  </si>
  <si>
    <t>Spárgakrém leves levesgyönggyel</t>
  </si>
  <si>
    <t>Székelykáposzta</t>
  </si>
  <si>
    <t>Szárnyas ragu leves</t>
  </si>
  <si>
    <t>Tavaszi csirkerizottó, reszelt sajt</t>
  </si>
  <si>
    <t>Tárkonyos pulykaraguleves</t>
  </si>
  <si>
    <t>Zöldborsó főzelék vagdalttal</t>
  </si>
  <si>
    <t>Tavaszi zöldségleves</t>
  </si>
  <si>
    <t>Tejfölös bableves</t>
  </si>
  <si>
    <t>Tejszínes feketeszeder leves</t>
  </si>
  <si>
    <t>Tejszínes málnakrém leves</t>
  </si>
  <si>
    <t>Tejszínes meggyleves</t>
  </si>
  <si>
    <t>Tojásleves</t>
  </si>
  <si>
    <t>Trópusi gyümölcsleves</t>
  </si>
  <si>
    <t>Újházy tyúkhúsleves</t>
  </si>
  <si>
    <t>Zelleres burgonyleves</t>
  </si>
  <si>
    <t>Zöldbableves</t>
  </si>
  <si>
    <t>Zöldborsóleves</t>
  </si>
  <si>
    <t>Zöldborsós csirkeraguleves</t>
  </si>
  <si>
    <t>Zöldborsós rizsleves</t>
  </si>
  <si>
    <t>Zöldségleves</t>
  </si>
  <si>
    <t>Dátum</t>
  </si>
  <si>
    <t>100 g-ra</t>
  </si>
  <si>
    <t>Tényleges bevitelre</t>
  </si>
  <si>
    <t>Súly</t>
  </si>
  <si>
    <t>[g]</t>
  </si>
  <si>
    <t>[Kcal]</t>
  </si>
  <si>
    <t>Energia</t>
  </si>
  <si>
    <t>CH</t>
  </si>
  <si>
    <t>Fehérje</t>
  </si>
  <si>
    <t>Összesen:</t>
  </si>
  <si>
    <t>Tejföl</t>
  </si>
  <si>
    <t>Tej</t>
  </si>
  <si>
    <t>Liszt</t>
  </si>
  <si>
    <t>Szójagranulátum</t>
  </si>
  <si>
    <t>Túró</t>
  </si>
  <si>
    <t>Zöldborsó</t>
  </si>
  <si>
    <t>Zöldbab</t>
  </si>
  <si>
    <t>Szőlő</t>
  </si>
  <si>
    <t>Mogyoró</t>
  </si>
  <si>
    <t>Tökmag</t>
  </si>
  <si>
    <t>Lencse</t>
  </si>
  <si>
    <t>Sárgarépa</t>
  </si>
  <si>
    <t>Csirkemáj</t>
  </si>
  <si>
    <t>Paradicsom</t>
  </si>
  <si>
    <t>Bab (száraz)</t>
  </si>
  <si>
    <t>Juhtej</t>
  </si>
  <si>
    <t>Joghurt, gyümölcsös</t>
  </si>
  <si>
    <t>Habtejszín</t>
  </si>
  <si>
    <t>Kávétejszín</t>
  </si>
  <si>
    <t>TOJÁS</t>
  </si>
  <si>
    <t>Borjúhús</t>
  </si>
  <si>
    <t>Marhaszegy</t>
  </si>
  <si>
    <t>Füstölt, főtt tarja</t>
  </si>
  <si>
    <t>Párizsi, krinolin, szafaládé</t>
  </si>
  <si>
    <t>Angolna</t>
  </si>
  <si>
    <t>Fogas</t>
  </si>
  <si>
    <t>Harcsa</t>
  </si>
  <si>
    <t>Hering, göngyölt</t>
  </si>
  <si>
    <t>Keszeg</t>
  </si>
  <si>
    <t>Pisztráng</t>
  </si>
  <si>
    <t>Libazsír</t>
  </si>
  <si>
    <t>Brokkoli</t>
  </si>
  <si>
    <t>Cukkini</t>
  </si>
  <si>
    <t>Fokhagyma</t>
  </si>
  <si>
    <t>Karalábé</t>
  </si>
  <si>
    <t>Karfiol</t>
  </si>
  <si>
    <t>Kelkáposzta</t>
  </si>
  <si>
    <t>Padlizsán</t>
  </si>
  <si>
    <t>Póréhagyma</t>
  </si>
  <si>
    <t>Rebarbara</t>
  </si>
  <si>
    <t>Spárga</t>
  </si>
  <si>
    <t>Zellergumó</t>
  </si>
  <si>
    <t>Vargánya</t>
  </si>
  <si>
    <t>Citrom</t>
  </si>
  <si>
    <t>Egres</t>
  </si>
  <si>
    <t>Kiwi</t>
  </si>
  <si>
    <t>Körte</t>
  </si>
  <si>
    <t>Mandarin</t>
  </si>
  <si>
    <t>Málna</t>
  </si>
  <si>
    <t>Meggy</t>
  </si>
  <si>
    <t>Őszibarack</t>
  </si>
  <si>
    <t>Szeder</t>
  </si>
  <si>
    <t>Ringló</t>
  </si>
  <si>
    <t>Füge (szárított)</t>
  </si>
  <si>
    <t>Gesztenye</t>
  </si>
  <si>
    <t>Kesudió</t>
  </si>
  <si>
    <t>Babapiskóta</t>
  </si>
  <si>
    <t>Bugonyástészta</t>
  </si>
  <si>
    <t>kcal/100g</t>
  </si>
  <si>
    <t>Tonhal, olajos</t>
  </si>
  <si>
    <t>H</t>
  </si>
  <si>
    <t>Z</t>
  </si>
  <si>
    <t>T</t>
  </si>
  <si>
    <t>Gy</t>
  </si>
  <si>
    <t>Ke</t>
  </si>
  <si>
    <t>Sze</t>
  </si>
  <si>
    <t>Cs</t>
  </si>
  <si>
    <t>Pé</t>
  </si>
  <si>
    <t>Szo</t>
  </si>
  <si>
    <t>Va</t>
  </si>
  <si>
    <t>Hé</t>
  </si>
  <si>
    <t>Chilis bab</t>
  </si>
  <si>
    <t>Sült kacsa</t>
  </si>
  <si>
    <t>Sült kolbász</t>
  </si>
  <si>
    <t>Káposztás tészta</t>
  </si>
  <si>
    <t>Paprikás krumpli</t>
  </si>
  <si>
    <t>Ételek</t>
  </si>
  <si>
    <t>Kg</t>
  </si>
  <si>
    <t>Férfi</t>
  </si>
  <si>
    <t>Nő</t>
  </si>
  <si>
    <t>Száraztészta</t>
  </si>
  <si>
    <t>Olaj</t>
  </si>
  <si>
    <t>Víz</t>
  </si>
  <si>
    <t>Krumpli</t>
  </si>
  <si>
    <t>Krumplis tészta</t>
  </si>
  <si>
    <t>Kefír</t>
  </si>
  <si>
    <t>Cukor</t>
  </si>
  <si>
    <t>Mustár</t>
  </si>
  <si>
    <t>Chips</t>
  </si>
  <si>
    <t>Ropi</t>
  </si>
  <si>
    <t>Kukorica snack (mogyorós)</t>
  </si>
  <si>
    <t>Paradicsompüré</t>
  </si>
  <si>
    <t>becsült értékek</t>
  </si>
  <si>
    <t>Majonéz, light</t>
  </si>
  <si>
    <t>Hagyma</t>
  </si>
  <si>
    <t>Keményítő</t>
  </si>
  <si>
    <t>Szardínia konzerv</t>
  </si>
  <si>
    <t>Szardínia</t>
  </si>
  <si>
    <t>Hering konzerv</t>
  </si>
  <si>
    <t>Hering</t>
  </si>
  <si>
    <t>Pulykamell</t>
  </si>
  <si>
    <t>Árpagyöngy</t>
  </si>
  <si>
    <t>Bab</t>
  </si>
  <si>
    <t>Marha felsál</t>
  </si>
  <si>
    <t>Marha tarja</t>
  </si>
  <si>
    <t>Sertés nyak</t>
  </si>
  <si>
    <t>Sertés borda (szelet)</t>
  </si>
  <si>
    <t>Sertés comb, karaj</t>
  </si>
  <si>
    <t>Sertés nyelv</t>
  </si>
  <si>
    <t>Borjú bélszín</t>
  </si>
  <si>
    <t>Borjú farhát</t>
  </si>
  <si>
    <t>Borjú borda (szelet)</t>
  </si>
  <si>
    <t>Borjú nyelv</t>
  </si>
  <si>
    <t>Borjú mell</t>
  </si>
  <si>
    <t>Narancslé, 100%-os</t>
  </si>
  <si>
    <t>Sió őszibaracklé,rostos,25%-os</t>
  </si>
  <si>
    <t>Haskörfogat: 94 cm</t>
  </si>
  <si>
    <t>Haskörfogat: 80 cm</t>
  </si>
  <si>
    <t>g szénhidrát</t>
  </si>
  <si>
    <t>g alkohol</t>
  </si>
  <si>
    <t>g zsír</t>
  </si>
  <si>
    <t>g protein</t>
  </si>
  <si>
    <t>=</t>
  </si>
  <si>
    <t>Kcal/nap-ot kell tartani</t>
  </si>
  <si>
    <t>Camambert penésszel érő sajt (Tihany)</t>
  </si>
  <si>
    <t>Túl kevés napi kalóriabevitel hatására 7-10 nap múlva a szervezet védekezni kezd és lelassítja az alapanyagcserét. Utána már hiába eszel kevesebbet, nem fogysz tovább, akúra után pedig először a zsírréteg alakul ki újra.</t>
  </si>
  <si>
    <t>Haskörfogat [cm] norm.</t>
  </si>
  <si>
    <t>Haskörfogat [cm] magas</t>
  </si>
  <si>
    <t>Napi 0,5-1 óra testmozgás ajánlott, de legalább 2 naponta.</t>
  </si>
  <si>
    <t>Csirkecomb</t>
  </si>
  <si>
    <t>Krumpli, zeller saláta</t>
  </si>
  <si>
    <t>Zeller</t>
  </si>
  <si>
    <t>Só, bors, cukor, ecet</t>
  </si>
  <si>
    <t>Spagetti (Durilo, durumlisztből)</t>
  </si>
  <si>
    <t>A kúra után fokozatosan szabad növelni a napi energia bevitelt, és legalább 2 naponta sportolással növelni kell az alapanyagcserét.</t>
  </si>
  <si>
    <t>A ritka nagyobb tömegű étel elfogyasztásával járó étkezések emelik a vérzsírok szintjét és ezáltal gátolják a fogyást.</t>
  </si>
  <si>
    <t>A vacsora lehetőleg 18 óra előtt legyen és kevés legyen, mert éjszaka a zsírlerakódás nagyobb lehet.</t>
  </si>
  <si>
    <t>7000 kcal elvonásakor 1 kg-al csökkenthető a testtömeg</t>
  </si>
  <si>
    <t>Pulzusszám</t>
  </si>
  <si>
    <t>Minimum</t>
  </si>
  <si>
    <t>Dolmio bolognai szósz</t>
  </si>
  <si>
    <t>Fix spagetti napoli por</t>
  </si>
  <si>
    <t>Füst. Pulykamellsonka</t>
  </si>
  <si>
    <t>A cukor fogyasztást minden formában csökkenteni kell, amennyire csak lehet.</t>
  </si>
  <si>
    <t>Naponta min. 3-szor kell enni (szénhidrát elosztás nap közben), egy tányér ételt. Nincs repeta, és az étkezések közözött falatozás.</t>
  </si>
  <si>
    <t>A finomított szénhidrátok glikémiás indexét fehérje együtt fogyasztásával csökkenthetjük. Magas glikémiás index esetén a zsírlerakódás valószínűsége nagyobb.</t>
  </si>
  <si>
    <t>Alacsonyabb glikémiás indexű élelmiszereket foggyasszunk (pl. durumtésztát).</t>
  </si>
  <si>
    <t>Gombás tokány</t>
  </si>
  <si>
    <t>Só, bors</t>
  </si>
  <si>
    <t>Fokhagyma, 2 gerezd</t>
  </si>
  <si>
    <t>Ételek                           (általában 1 adag)</t>
  </si>
  <si>
    <t>Csökkentsük a napi kalóriabevitelünk szénhidrát arányát, mert a felesleg zsírrá alakulhat át.</t>
  </si>
  <si>
    <t>Kőrözött</t>
  </si>
  <si>
    <t>Pirosarany</t>
  </si>
  <si>
    <t>Fűszer (só, kömény, p.paprika)</t>
  </si>
  <si>
    <t>Margarin</t>
  </si>
  <si>
    <t>1 db zsemléhez:</t>
  </si>
  <si>
    <t>db zsemle az összes</t>
  </si>
  <si>
    <t>Karfiolleves</t>
  </si>
  <si>
    <t>Túrógombóc</t>
  </si>
  <si>
    <t>Búzadara</t>
  </si>
  <si>
    <t>Cukor 1e.k.(só 1k.k.)</t>
  </si>
  <si>
    <t>Bugonya</t>
  </si>
  <si>
    <t>Margarin 1 e.k.</t>
  </si>
  <si>
    <t>Fűszerek</t>
  </si>
  <si>
    <t>Jó reggelt keksz (Győri édes, 4db 50 g)</t>
  </si>
  <si>
    <t>Még ehetek:</t>
  </si>
  <si>
    <t>Krumplistészta</t>
  </si>
  <si>
    <t>http://www.fogyinfo.hu/recipes</t>
  </si>
  <si>
    <t>receptek:</t>
  </si>
  <si>
    <t>Receptek:</t>
  </si>
  <si>
    <t>http://www.fogyinfo.hu/recipes?rendszer_id=7&amp;eteltipus_id=&amp;submit=Keres%E9s</t>
  </si>
  <si>
    <t>Gombás csirkecomb</t>
  </si>
  <si>
    <t>Fokhagymás csirke</t>
  </si>
  <si>
    <t>http://www.fogyinfo.hu/recipes?rendszer_id=1&amp;eteltipus_id=&amp;submit=Keres%E9s</t>
  </si>
  <si>
    <t>http://www.fogyinfo.hu/recipes?rendszer_id=3&amp;eteltipus_id=&amp;submit=Keres%E9s</t>
  </si>
  <si>
    <t>6.00-15.00</t>
  </si>
  <si>
    <t>6.00-18.00</t>
  </si>
  <si>
    <t>Update 1:</t>
  </si>
  <si>
    <t>Update 2:</t>
  </si>
  <si>
    <t>Csirkemell 1 db</t>
  </si>
  <si>
    <t>Fokhagyma 3 fej</t>
  </si>
  <si>
    <t>P.paprika</t>
  </si>
  <si>
    <t>Só</t>
  </si>
  <si>
    <t>Bors</t>
  </si>
  <si>
    <t>Csirkecomb 2 db</t>
  </si>
  <si>
    <t>V.hagyma 2 nagy fej</t>
  </si>
  <si>
    <t>féladag</t>
  </si>
  <si>
    <t>sok</t>
  </si>
  <si>
    <t>Update 3:</t>
  </si>
  <si>
    <t>6.00-12.00</t>
  </si>
  <si>
    <t>min.</t>
  </si>
  <si>
    <t>http://www.hoxa.hu/?p1=tapanyag</t>
  </si>
  <si>
    <t>Tápanyag:</t>
  </si>
  <si>
    <t>Mottó: Reggelizz, mint egy király. Ebédelj, mint egy polgár. Vacsorázz, mint egy koldus.</t>
  </si>
  <si>
    <t>Étel neve</t>
  </si>
  <si>
    <t>Kategória</t>
  </si>
  <si>
    <t>100 g termékre</t>
  </si>
  <si>
    <t>Canderel édesítőpor (1 teásk.)</t>
  </si>
  <si>
    <t>Diabetikus készítmények</t>
  </si>
  <si>
    <t>Canderel édesítőtabletta (1 db)</t>
  </si>
  <si>
    <t>Diabetikus ketchup</t>
  </si>
  <si>
    <t>Diabetikus mustár</t>
  </si>
  <si>
    <t>Diabette citromos ostya</t>
  </si>
  <si>
    <t>Diabette kakaós tejcsoki</t>
  </si>
  <si>
    <t>Dr. Ebi Duo mogyorós keksz</t>
  </si>
  <si>
    <t>Ela csokis ostya (1 csomag)</t>
  </si>
  <si>
    <t>Ela mogyorós ostya (1 csomag)</t>
  </si>
  <si>
    <t>Ela nugátos ostya (1 csomag)</t>
  </si>
  <si>
    <t>Glukonon édesítőszer granulátum</t>
  </si>
  <si>
    <t>Huxol édesítőszer 1 tabletta</t>
  </si>
  <si>
    <t>Balaton szelet (ét)</t>
  </si>
  <si>
    <t>Édesipari termékek</t>
  </si>
  <si>
    <t>Balaton szelet (tej)</t>
  </si>
  <si>
    <t>Chokito</t>
  </si>
  <si>
    <t>Duna kavics</t>
  </si>
  <si>
    <t>Francia drazsé</t>
  </si>
  <si>
    <t>Gesztenyepüré</t>
  </si>
  <si>
    <t>Hochwald grízpuding</t>
  </si>
  <si>
    <t>Kakaópor</t>
  </si>
  <si>
    <t>Kit kat</t>
  </si>
  <si>
    <t>Konyakmeggy</t>
  </si>
  <si>
    <t>Korpovit keksz</t>
  </si>
  <si>
    <t>Kristálycukor</t>
  </si>
  <si>
    <t>Lay's chipsek</t>
  </si>
  <si>
    <t>Milka tejcsokoládé</t>
  </si>
  <si>
    <t>Pilóta keksz</t>
  </si>
  <si>
    <t>Piros mogyorós (ét)</t>
  </si>
  <si>
    <t>Piros mogyorós (fehér)</t>
  </si>
  <si>
    <t>Piros mogyorós (tej)</t>
  </si>
  <si>
    <t>Pudingpor</t>
  </si>
  <si>
    <t>Szőlőcukor</t>
  </si>
  <si>
    <t>?</t>
  </si>
  <si>
    <t>Gyümölcsök</t>
  </si>
  <si>
    <t>Avokadó</t>
  </si>
  <si>
    <t>Birsalma</t>
  </si>
  <si>
    <t>Füge</t>
  </si>
  <si>
    <t>Füge, szárított</t>
  </si>
  <si>
    <t>Grapefruit</t>
  </si>
  <si>
    <t>Kajszibarack</t>
  </si>
  <si>
    <t>Nektarin</t>
  </si>
  <si>
    <t>őszibarack</t>
  </si>
  <si>
    <t>Papaja</t>
  </si>
  <si>
    <t>Ribizli, vörös</t>
  </si>
  <si>
    <t>Szamóca</t>
  </si>
  <si>
    <t>Szilva</t>
  </si>
  <si>
    <t>Szilva, ringló</t>
  </si>
  <si>
    <t>Disznóhús - comb, karaj</t>
  </si>
  <si>
    <t>Húsok, húskészítmények</t>
  </si>
  <si>
    <t>Disznóhús - csülök</t>
  </si>
  <si>
    <t>Disznóhús - dagadó</t>
  </si>
  <si>
    <t>Disznóhús - lapocka</t>
  </si>
  <si>
    <t>Disznóhús - máj</t>
  </si>
  <si>
    <t>Disznóhús - nyelv</t>
  </si>
  <si>
    <t>Disznóhús - szív</t>
  </si>
  <si>
    <t>Disznóhús - tüdő</t>
  </si>
  <si>
    <t>Disznóhús - velő</t>
  </si>
  <si>
    <t>Felvágott - Pick bacon</t>
  </si>
  <si>
    <t>Felvágott - Sága füstölt pulykapárizsi</t>
  </si>
  <si>
    <t>Felvágott - Sága füstölt sertéspárizsi</t>
  </si>
  <si>
    <t>Felvágott - Sága pulykakolbász</t>
  </si>
  <si>
    <t>Felvágott - Sága pulykamellsonka</t>
  </si>
  <si>
    <t>Felvágott - Sága selyemsonka</t>
  </si>
  <si>
    <t>Felvágott - Tesco fitt párizsi</t>
  </si>
  <si>
    <t>Felvágott - Zala párizsi</t>
  </si>
  <si>
    <t>Halak - amúr</t>
  </si>
  <si>
    <t>Húskonzervek - baromfimájas</t>
  </si>
  <si>
    <t>Húskonzervek - sertésmájkrém</t>
  </si>
  <si>
    <t>Húskonzervek - tavaszi vagdalt</t>
  </si>
  <si>
    <t>Marhahús - bélszín</t>
  </si>
  <si>
    <t>Marhahús - felsál</t>
  </si>
  <si>
    <t>Marhahús - lapocka</t>
  </si>
  <si>
    <t>Marhahús - laposhátszín</t>
  </si>
  <si>
    <t>Marhahús - magashátszín</t>
  </si>
  <si>
    <t>Marhahús - máj</t>
  </si>
  <si>
    <t>Marhahús - nyelv</t>
  </si>
  <si>
    <t>Marhahús - pacal</t>
  </si>
  <si>
    <t>Marhahús - puhahátszín</t>
  </si>
  <si>
    <t>Marhahús - szegy</t>
  </si>
  <si>
    <t>Marhahús - szív</t>
  </si>
  <si>
    <t>BMI     20-25</t>
  </si>
  <si>
    <t>Energia szükséglet ülő életmódnál:</t>
  </si>
  <si>
    <t>Energia [kcal]</t>
  </si>
  <si>
    <t>Marhahús - tarja</t>
  </si>
  <si>
    <t>Marhahús - tüdő</t>
  </si>
  <si>
    <t>Szárnyas - csirkecomb</t>
  </si>
  <si>
    <t>Szárnyas - csirkemáj</t>
  </si>
  <si>
    <t>Szárnyas - csirkemell</t>
  </si>
  <si>
    <t>Szárnyas - hízott libahús</t>
  </si>
  <si>
    <t>Szárnyas - libamáj</t>
  </si>
  <si>
    <t>Szárnyas - pecsenyekacsa</t>
  </si>
  <si>
    <t>Szárnyas - pulykacomb</t>
  </si>
  <si>
    <t>Szárnyas - pulykamell</t>
  </si>
  <si>
    <t>Virsli - hekk</t>
  </si>
  <si>
    <t>Virsli - lazac</t>
  </si>
  <si>
    <t>Virsli - ponty</t>
  </si>
  <si>
    <t>Virsli - Sága baconli</t>
  </si>
  <si>
    <t>Virsli - Sága füstli</t>
  </si>
  <si>
    <t>Virsli - Sága sajtli</t>
  </si>
  <si>
    <t>Virsli - Sága sertli</t>
  </si>
  <si>
    <t>Virsli - Tesco fitt</t>
  </si>
  <si>
    <t>Virsli - tőkehalfilé</t>
  </si>
  <si>
    <t>Virsli - Zala baromfi</t>
  </si>
  <si>
    <t>Abonett 1 szelet</t>
  </si>
  <si>
    <t>Kenyérfélék</t>
  </si>
  <si>
    <t>Alföldi kenyér</t>
  </si>
  <si>
    <t>Almáspite</t>
  </si>
  <si>
    <t>Almásrétes</t>
  </si>
  <si>
    <t>Bajoros rozskenyér</t>
  </si>
  <si>
    <t>Bakonyi barna kenyér</t>
  </si>
  <si>
    <t>Briós</t>
  </si>
  <si>
    <t>Búzakorpás kenyér</t>
  </si>
  <si>
    <t>Diós búrkifli</t>
  </si>
  <si>
    <t>Fonottkalács</t>
  </si>
  <si>
    <t>Ham-let búza</t>
  </si>
  <si>
    <t>Ham-let rizs</t>
  </si>
  <si>
    <t>Házi fehérkenyér</t>
  </si>
  <si>
    <t>Kakaóscsiga</t>
  </si>
  <si>
    <t>Kifli 1 db 44g</t>
  </si>
  <si>
    <t>Lekváros bukta</t>
  </si>
  <si>
    <t>Mákosrétes</t>
  </si>
  <si>
    <t>Meggyespite</t>
  </si>
  <si>
    <t>Meggyesrétes</t>
  </si>
  <si>
    <t>Pászka</t>
  </si>
  <si>
    <t>Perec</t>
  </si>
  <si>
    <t>Sajtos rúd</t>
  </si>
  <si>
    <t>Túróspite</t>
  </si>
  <si>
    <t>Túrósrétes</t>
  </si>
  <si>
    <t>Vajas pogácsa</t>
  </si>
  <si>
    <t>Zsemle 1 db 54g</t>
  </si>
  <si>
    <t>Készételek, félkész ételek</t>
  </si>
  <si>
    <t>Burgonyapüré por (krumplipüré)</t>
  </si>
  <si>
    <t>Főzelékek - burgonyafőzelék</t>
  </si>
  <si>
    <t>Főzelékek - finomfőzelék</t>
  </si>
  <si>
    <t>Főzelékek - sóskafőzelék</t>
  </si>
  <si>
    <t>Főzelékek - spenót</t>
  </si>
  <si>
    <t>Főzelékek - tökfőzelék</t>
  </si>
  <si>
    <t>Főzelékek - zöldbabfőzelék</t>
  </si>
  <si>
    <t>Főzelékek - zöldborsófőzelék</t>
  </si>
  <si>
    <t>Húsételek - bográcsgulyás</t>
  </si>
  <si>
    <t>Húsételek - csirkepaprikás</t>
  </si>
  <si>
    <t>Húsételek - csirkesült</t>
  </si>
  <si>
    <t>Húsételek - erdélyi rakott káposzta</t>
  </si>
  <si>
    <t>Húsételek - hagymás rostélyos</t>
  </si>
  <si>
    <t>Húsételek - ponty rántva</t>
  </si>
  <si>
    <t>Húsételek - rakott kelkáposzta</t>
  </si>
  <si>
    <t>Húsételek - rizseshús</t>
  </si>
  <si>
    <t>Húsételek - rostélyos</t>
  </si>
  <si>
    <t>Húsételek - sertésmáj, natúr sült</t>
  </si>
  <si>
    <t>Húsételek - sertésmáj, pirított</t>
  </si>
  <si>
    <t>Húsételek - sertéspörkölt</t>
  </si>
  <si>
    <t>Húsételek - székelykáposzta</t>
  </si>
  <si>
    <t>Húsételek - tarhonyás hús</t>
  </si>
  <si>
    <t>Húsételek - töltött káposzta</t>
  </si>
  <si>
    <t>Húsételek - töltött paprika</t>
  </si>
  <si>
    <t>Húsételek - vadas marhasült</t>
  </si>
  <si>
    <t>Köretek - burgonyakrokett</t>
  </si>
  <si>
    <t>Köretek - franciasaláta</t>
  </si>
  <si>
    <t>Köretek - galuska</t>
  </si>
  <si>
    <t>Köretek - hasábburgonya</t>
  </si>
  <si>
    <t>Köretek - héjában főtt burgonya</t>
  </si>
  <si>
    <t>Köretek - rizibizi</t>
  </si>
  <si>
    <t>Köretek - rizs</t>
  </si>
  <si>
    <t>Köretek - tarhonya</t>
  </si>
  <si>
    <t>Köretek - zsemlegombóc</t>
  </si>
  <si>
    <t>Levesek - burgonyaleves</t>
  </si>
  <si>
    <t>Levesek - gombaleves</t>
  </si>
  <si>
    <t>Levesek - gulyásleves</t>
  </si>
  <si>
    <t>Levesek - halászlé</t>
  </si>
  <si>
    <t>Levesek - húsleves</t>
  </si>
  <si>
    <t>Levesek - karfiolleves</t>
  </si>
  <si>
    <t>Levesek - paradicsomleves</t>
  </si>
  <si>
    <t>Levesek - zöldborsóleves</t>
  </si>
  <si>
    <t>Tésztaféle, édesség - almáslepény</t>
  </si>
  <si>
    <t>Tésztaféle, édesség - császármorzsa</t>
  </si>
  <si>
    <t>Tésztaféle, édesség - fánk</t>
  </si>
  <si>
    <t>Tésztaféle, édesség - madártej</t>
  </si>
  <si>
    <t>Tésztaféle, édesség - máglyarakás</t>
  </si>
  <si>
    <t>Tésztaféle, édesség - palacsinta</t>
  </si>
  <si>
    <t>Tésztaféle, édesség - palacsinta, túrós</t>
  </si>
  <si>
    <t>Tésztaféle, édesség - piskótatekercs</t>
  </si>
  <si>
    <t>Tésztaféle, édesség - rizsfelfújt</t>
  </si>
  <si>
    <t>Rakott karfiol</t>
  </si>
  <si>
    <t>Darálthús(pulyka)</t>
  </si>
  <si>
    <t>barna rizzsel</t>
  </si>
  <si>
    <t>Tésztaféle, édesség - sajtos pogácsa</t>
  </si>
  <si>
    <t>Tésztaféle, édesség - túrógombóc</t>
  </si>
  <si>
    <t>Tésztaféle, édesség - túrós csusza</t>
  </si>
  <si>
    <t>Tésztaféle, édesség - túrós rétes</t>
  </si>
  <si>
    <t>Felix ketchup</t>
  </si>
  <si>
    <t>Mártások, szószok, öntetek</t>
  </si>
  <si>
    <t>Hellmann's majonéz</t>
  </si>
  <si>
    <t>Sűrített paradicsom</t>
  </si>
  <si>
    <t>Árpa</t>
  </si>
  <si>
    <t>Őrölt gabonák, magvak, müzlik</t>
  </si>
  <si>
    <t>Búza</t>
  </si>
  <si>
    <t>Búzakorpa</t>
  </si>
  <si>
    <t>Búzaliszt</t>
  </si>
  <si>
    <t>Étkezési keményítő</t>
  </si>
  <si>
    <t>Földimogyoró</t>
  </si>
  <si>
    <t>Napraforgó mag</t>
  </si>
  <si>
    <t>Napraforgómag (hántolt)</t>
  </si>
  <si>
    <t>Rozsliszt</t>
  </si>
  <si>
    <t>Tönkölybúzaliszt</t>
  </si>
  <si>
    <t>Barna rizs</t>
  </si>
  <si>
    <t>Reformélelmiszerek</t>
  </si>
  <si>
    <t>Buláta</t>
  </si>
  <si>
    <t>Buláta (csokis)</t>
  </si>
  <si>
    <t>Buláta (tönköly)</t>
  </si>
  <si>
    <t>Búzacsíra</t>
  </si>
  <si>
    <t>Kókusztejpor</t>
  </si>
  <si>
    <t>Szójafasírtpor</t>
  </si>
  <si>
    <t>Szójakocka</t>
  </si>
  <si>
    <t>Fehérbor, félédes 1dl</t>
  </si>
  <si>
    <t>Szeszipari készítmények</t>
  </si>
  <si>
    <t>Sör, világos 1dl</t>
  </si>
  <si>
    <t>Vörösbor, száraz 1dl</t>
  </si>
  <si>
    <t>Joghurt - Activia barackos</t>
  </si>
  <si>
    <t>Joghurt - Activia barackos müzlis</t>
  </si>
  <si>
    <t>Joghurt - Activia meggyes</t>
  </si>
  <si>
    <t>Joghurt - Activia szilvás</t>
  </si>
  <si>
    <t>Joghurt - Danone natúr</t>
  </si>
  <si>
    <t>Joghurt - Éden édeskettes</t>
  </si>
  <si>
    <t>Joghurt - Éden gyümölcsös</t>
  </si>
  <si>
    <t>Joghurt - Éden natúr</t>
  </si>
  <si>
    <t>Joghurt - Könnyű és finom gyümölcsös</t>
  </si>
  <si>
    <t>Joghurt - Könnyű és finom natúr</t>
  </si>
  <si>
    <t>Joghurt - Milli 0% gyümölcsös</t>
  </si>
  <si>
    <t>Joghurt - Milli félzsíros gyümölcsös</t>
  </si>
  <si>
    <t>Joghurt - Milli Fruita gyümölcsös</t>
  </si>
  <si>
    <t>Joghurt - Milli natúr</t>
  </si>
  <si>
    <t>Joghurt - Oké gyümölcsös</t>
  </si>
  <si>
    <t>Joghurt - Parmalat krémjoghurt gyümölcsös</t>
  </si>
  <si>
    <t>Joghurt - Parmalat light gyümölcsös</t>
  </si>
  <si>
    <t>Joghurt - Parmalat natúr</t>
  </si>
  <si>
    <t>Joghurt - Sole natúr</t>
  </si>
  <si>
    <t>Joghurt - Sole Probalance ivójoghurt</t>
  </si>
  <si>
    <t>Joghurt - Spar félzsíros gyümölcsös</t>
  </si>
  <si>
    <t>Joghurt - Spar gyümölcsdarabos</t>
  </si>
  <si>
    <t>Joghurt - Spar natúr</t>
  </si>
  <si>
    <t>Joghurt - Vitalinea ananászos</t>
  </si>
  <si>
    <t>Petr.z, bors, só</t>
  </si>
  <si>
    <t>Virsli (4 db)</t>
  </si>
  <si>
    <t>Fokhagyma (4 ger.)</t>
  </si>
  <si>
    <t>Joghurt - Vitalinea barackos</t>
  </si>
  <si>
    <t>Joghurt - Vitalinea epres</t>
  </si>
  <si>
    <t>Joghurt - Vitalinea meggyes</t>
  </si>
  <si>
    <t>Kakaós tej</t>
  </si>
  <si>
    <t>Kefír - Bakony</t>
  </si>
  <si>
    <t>Kefír - Coop</t>
  </si>
  <si>
    <t>Kefír - Danone</t>
  </si>
  <si>
    <t>Kefír - Mátra kaukázusi</t>
  </si>
  <si>
    <t>Kefír - Milli</t>
  </si>
  <si>
    <t>Kefír - Milli kaukázusi</t>
  </si>
  <si>
    <t>Kefír - Parmalat KYR</t>
  </si>
  <si>
    <t>Kefír - Sole 1,4%</t>
  </si>
  <si>
    <t>Kefír - Sole 3,5%</t>
  </si>
  <si>
    <t>Kefír - Spar</t>
  </si>
  <si>
    <t>Kefír - Tesco 3,5%</t>
  </si>
  <si>
    <t>Kefír - Tesco Fitt</t>
  </si>
  <si>
    <t>Mascarpone</t>
  </si>
  <si>
    <t>Sajt - Anikó</t>
  </si>
  <si>
    <t>Sajt - Bakony kincse</t>
  </si>
  <si>
    <t>Sajt - Bakony kincse light</t>
  </si>
  <si>
    <t>Sajt - Brie</t>
  </si>
  <si>
    <t>Sajt - Camembert</t>
  </si>
  <si>
    <t>Sajt - Camping</t>
  </si>
  <si>
    <t>Sajt - Derby</t>
  </si>
  <si>
    <t>Sajt - Edámi</t>
  </si>
  <si>
    <t>Sajt - Göcseji</t>
  </si>
  <si>
    <t>Sajt - görög feta</t>
  </si>
  <si>
    <t>Sajt - Karaván</t>
  </si>
  <si>
    <t>Sajt - Köményes</t>
  </si>
  <si>
    <t>Sajt - Lajta</t>
  </si>
  <si>
    <t>Sajt - Mackó zsíros ömlesztett</t>
  </si>
  <si>
    <t>Sajt - Márvány</t>
  </si>
  <si>
    <t>Sajt - Medve ömlesztett</t>
  </si>
  <si>
    <t>Sajt - Medve tömlős</t>
  </si>
  <si>
    <t>Sajt - Mozzarella</t>
  </si>
  <si>
    <t>Sajt - Óvári</t>
  </si>
  <si>
    <t>Sajt - Pannónia</t>
  </si>
  <si>
    <t>Sajt - Parenyica</t>
  </si>
  <si>
    <t>Sajt - Parmezán</t>
  </si>
  <si>
    <t>Sajt - Trappista</t>
  </si>
  <si>
    <t>Tej 0,1%</t>
  </si>
  <si>
    <t>Tej 1,4%</t>
  </si>
  <si>
    <t>Tej 1,5%</t>
  </si>
  <si>
    <t>Tej 2,8%</t>
  </si>
  <si>
    <t>Tej 3,6%</t>
  </si>
  <si>
    <t>Tejföl - Bakony 12%</t>
  </si>
  <si>
    <t>Tejföl - Bakony 20%</t>
  </si>
  <si>
    <t>Tejföl - Coop 12%</t>
  </si>
  <si>
    <t>Tejföl - Coop 20%</t>
  </si>
  <si>
    <t>Tejföl - Danone 12%</t>
  </si>
  <si>
    <t>Tejföl - Danone 20%</t>
  </si>
  <si>
    <t>Tejföl - Milli 12%</t>
  </si>
  <si>
    <t>Tejföl - Milli 20%</t>
  </si>
  <si>
    <t>Tejföl - Parmalat 12%</t>
  </si>
  <si>
    <t>Tejföl - Parmalat 20%</t>
  </si>
  <si>
    <t>Tejföl - Spar 12%</t>
  </si>
  <si>
    <t>Tejföl - Spar 20%</t>
  </si>
  <si>
    <t>Tejföl - Tesco 12% Frissföl</t>
  </si>
  <si>
    <t>Tejszín</t>
  </si>
  <si>
    <t>Tejszínhab</t>
  </si>
  <si>
    <t>Túró - Bakony zsírszegény</t>
  </si>
  <si>
    <t>Túró - Milli félzsíros</t>
  </si>
  <si>
    <t>Túró - Milli szendvicstúró</t>
  </si>
  <si>
    <t>Túró - Parmalat félzsíros</t>
  </si>
  <si>
    <t>Vaj - teavaj</t>
  </si>
  <si>
    <t>Vajkrém - Rama Creme Bonjour natúr</t>
  </si>
  <si>
    <t>Vajkrém - Rama Creme Bonjour paprikás</t>
  </si>
  <si>
    <t>Vajkrém - Rama Creme Bonjour uborkás</t>
  </si>
  <si>
    <t>Vajkrém - Rama Creme Bonjour zöldfűszeres</t>
  </si>
  <si>
    <t>Cérnametélt</t>
  </si>
  <si>
    <t>Tészták</t>
  </si>
  <si>
    <t>Kukoricatészta</t>
  </si>
  <si>
    <t>Penne</t>
  </si>
  <si>
    <t>Teljes kiőrlésű tészta</t>
  </si>
  <si>
    <t>Tojás - egész</t>
  </si>
  <si>
    <t>Tojás - tojásfehérje 1 db</t>
  </si>
  <si>
    <t>Tojás - tojássárgája 1 db</t>
  </si>
  <si>
    <t>7UP</t>
  </si>
  <si>
    <t>Üdítőitalok, gyümölcslevek</t>
  </si>
  <si>
    <t>Canada Dry</t>
  </si>
  <si>
    <t>Cola</t>
  </si>
  <si>
    <t>Cola Light</t>
  </si>
  <si>
    <t>Fanta narancs</t>
  </si>
  <si>
    <t>Fizzy szörpök</t>
  </si>
  <si>
    <t>Happy Day almalé 100%</t>
  </si>
  <si>
    <t>Happy Day narancslé 100%</t>
  </si>
  <si>
    <t>Hey-ho meggynektár</t>
  </si>
  <si>
    <t>Hohes-C multivitamin 100%</t>
  </si>
  <si>
    <t>Lipton Ice tea</t>
  </si>
  <si>
    <t>Olympos citromlé 100%</t>
  </si>
  <si>
    <t>Olympos citromlé 50%</t>
  </si>
  <si>
    <t>Sió almalé</t>
  </si>
  <si>
    <t>Sprite</t>
  </si>
  <si>
    <t>Tonic</t>
  </si>
  <si>
    <t>Top Joy Fitness Sport</t>
  </si>
  <si>
    <t>Zöldség- és főzelékfélék</t>
  </si>
  <si>
    <t>Burgonya (krumpli)</t>
  </si>
  <si>
    <t>Fejes káposzta</t>
  </si>
  <si>
    <t>Kovászos uborka</t>
  </si>
  <si>
    <t>Kukorica</t>
  </si>
  <si>
    <t>Olívabogyó</t>
  </si>
  <si>
    <t>Paraj</t>
  </si>
  <si>
    <t>Patiszon</t>
  </si>
  <si>
    <t>Száraz bab</t>
  </si>
  <si>
    <t>Tök</t>
  </si>
  <si>
    <t>Pörkölt, sertés</t>
  </si>
  <si>
    <t>felsálból</t>
  </si>
  <si>
    <t>Zsírok, olajok</t>
  </si>
  <si>
    <t>Margarin - Delma joghurtos</t>
  </si>
  <si>
    <t>Margarin - Delma Light</t>
  </si>
  <si>
    <t>Margarin - Delma multivitaminos</t>
  </si>
  <si>
    <t>Margarin - Flora Pro-activ</t>
  </si>
  <si>
    <t>Margarin - Flora szívbarát</t>
  </si>
  <si>
    <t>Margarin - Linco family</t>
  </si>
  <si>
    <t>Margarin - Linco Summer</t>
  </si>
  <si>
    <t>Margarin - Rama harmónia</t>
  </si>
  <si>
    <t>Margarin - Rama kocka</t>
  </si>
  <si>
    <t>Olaj (napraforgó, szója, tökmag)</t>
  </si>
  <si>
    <t>Olívaolaj</t>
  </si>
  <si>
    <t>Mogyoró, sózott pörkölt</t>
  </si>
  <si>
    <t>Kakaós csiga</t>
  </si>
  <si>
    <t>S. lapocka, darált</t>
  </si>
  <si>
    <t>Fokhagyma 3 gerezd</t>
  </si>
  <si>
    <t>Pirospapr.petrezs.z.</t>
  </si>
  <si>
    <t>Só,bors,majoranna</t>
  </si>
  <si>
    <t>Liszt 2 e.kanál</t>
  </si>
  <si>
    <t>Paradics.süritm.3db</t>
  </si>
  <si>
    <t>Zellerlevél</t>
  </si>
  <si>
    <t>Só 1 e.kanál</t>
  </si>
  <si>
    <t>Cukor 3e.kanál</t>
  </si>
  <si>
    <t>Keményítő 2e.kanál</t>
  </si>
  <si>
    <t>Nokedli</t>
  </si>
  <si>
    <t>Tojás 2 db</t>
  </si>
  <si>
    <t>Tökfőzelék</t>
  </si>
  <si>
    <t>Készételek: 1 adag</t>
  </si>
  <si>
    <t xml:space="preserve">Tök </t>
  </si>
  <si>
    <t>Hagyma,2db</t>
  </si>
  <si>
    <t>Só,kapor,p.paprika</t>
  </si>
  <si>
    <t>Tejföl,2dl</t>
  </si>
  <si>
    <t>Liszt,1e.k.</t>
  </si>
  <si>
    <t>Be kell írni a kezdő dátumot, hétfővel indul.</t>
  </si>
  <si>
    <t>Hasznos alapanyag</t>
  </si>
  <si>
    <t>Vaj</t>
  </si>
  <si>
    <t>Tojássárga+fehérje</t>
  </si>
  <si>
    <t>Só, citromhéj</t>
  </si>
  <si>
    <t>Stíriai metélt</t>
  </si>
  <si>
    <t>Töltött paprika (20db gombóc)</t>
  </si>
  <si>
    <t>Pirospapr.só,bors</t>
  </si>
  <si>
    <t>S.káposzta</t>
  </si>
  <si>
    <t>P.paprika,babérlevél</t>
  </si>
  <si>
    <t>Töltött káposzta (12db)</t>
  </si>
  <si>
    <t>T.k.liszt 1 e.kanál</t>
  </si>
  <si>
    <t>Pulyka, darált(7%zs)</t>
  </si>
  <si>
    <t>P.paprika, só</t>
  </si>
  <si>
    <t>kakaós, fahéjas, diós, mákos, gundel, hort. húsos, túrós, nutellás,lekv.</t>
  </si>
  <si>
    <t>só,ecet,cukor,fokhagyma,olivaolaj</t>
  </si>
  <si>
    <t>lisztesen, forró olajban sütve</t>
  </si>
  <si>
    <t>bolognai szósszal,hús nélkül</t>
  </si>
  <si>
    <t>Spagetti (durum)</t>
  </si>
  <si>
    <t>Fix Napoli porral,hús nélkül</t>
  </si>
  <si>
    <t>milánói</t>
  </si>
  <si>
    <t>Szénsavas üdítőitalok,cukros</t>
  </si>
  <si>
    <t>Szénsavas üdítőitalok,light</t>
  </si>
  <si>
    <t>2e.k.o.olaj,2e.k.t.k.liszt,víz,fűsz.</t>
  </si>
  <si>
    <t>Fokhagyma (5gerezd)</t>
  </si>
  <si>
    <t>Liszt t.k. 3 e.k.</t>
  </si>
  <si>
    <t>Tejföl, 2 dl</t>
  </si>
  <si>
    <t>Cukor 1-2 e.k.</t>
  </si>
  <si>
    <t>Erőleveskocka 1 db</t>
  </si>
  <si>
    <t>Virsli, főtt</t>
  </si>
  <si>
    <t>1 db, 60 g</t>
  </si>
  <si>
    <t>egytálételek:</t>
  </si>
  <si>
    <t>Készételek,</t>
  </si>
  <si>
    <t>Sültek,</t>
  </si>
  <si>
    <t>feltétek:</t>
  </si>
  <si>
    <t>izesítők,</t>
  </si>
  <si>
    <t>Erős Pista</t>
  </si>
  <si>
    <t>Majonéz, light (15%)</t>
  </si>
  <si>
    <t>Müzli, sirius</t>
  </si>
  <si>
    <t>1 db, 25 g</t>
  </si>
  <si>
    <t>Legújabb tudományos vizsgálatok szerint a drasztikus fogyókúra hatására minden leadott kilogrammból fél kiló fogyás az izomtömegből történik. Mivel az izmokban játszódik le az anyagcseref-folyamatok nagy része, ezért az izomtömeg csökkenés az alapanyagcserénk csökkenését eredményezi. Ekkoregyre kevesebb energiát használunk fel, melynek következménye az, hogy egy idő után akarva-akaratlanul a diétánk mellett is hízni kezdünk. Leadott kilóink észrevétlenül visszarakódnak, kezdünk "jojózni" a testtömegünkkel. Hogy ez ne fodulhasson elő, oda kell figyelni a szükséges fehérje bevitelre, és a diéta befejezése után mindenképpen szükséges a mozgás.</t>
  </si>
  <si>
    <t>Rakott kelkáposzta</t>
  </si>
  <si>
    <t>Sertéslapocka</t>
  </si>
  <si>
    <t>Só, bors, f.paprika</t>
  </si>
  <si>
    <t>Étkezési keméníyítő</t>
  </si>
  <si>
    <t>http://gportal.hu/fitness/</t>
  </si>
  <si>
    <t>ÉTLAP</t>
  </si>
  <si>
    <t>2,5-3 dl</t>
  </si>
  <si>
    <t>Fogyasztható 6:00-22:00</t>
  </si>
  <si>
    <t>Habarás:</t>
  </si>
  <si>
    <t>2dl fejföl, 2 e.k. t.k. liszt</t>
  </si>
  <si>
    <t>Fogyasztható 6:00-15:00 fél adag</t>
  </si>
  <si>
    <t>Rántás:</t>
  </si>
  <si>
    <t>Fogyasztható 6:00-12:00 keveset</t>
  </si>
  <si>
    <t>Keményítő:</t>
  </si>
  <si>
    <t>rántást helyettesíti</t>
  </si>
  <si>
    <t>Tipus:</t>
  </si>
  <si>
    <t>Megjegyzés</t>
  </si>
  <si>
    <t>Norbi kód</t>
  </si>
  <si>
    <t>Vermouth</t>
  </si>
  <si>
    <t>Tokaji aszú</t>
  </si>
  <si>
    <t>Müzli, Sirius (1db, 25g)</t>
  </si>
  <si>
    <t>Energia [Kcal]</t>
  </si>
  <si>
    <t>Feh. [g]</t>
  </si>
  <si>
    <t>Zsír   [g]</t>
  </si>
  <si>
    <t>CH [g]</t>
  </si>
  <si>
    <t>Rost [g]</t>
  </si>
  <si>
    <t>Menny. [g]</t>
  </si>
  <si>
    <t>Alapanyagok</t>
  </si>
  <si>
    <t>Étolaj, zsír</t>
  </si>
  <si>
    <t>főzéshez:</t>
  </si>
  <si>
    <t>kis mennyiségben</t>
  </si>
  <si>
    <t>Liszt, Graham</t>
  </si>
  <si>
    <t>Liszt, teljes kiőrlésű</t>
  </si>
  <si>
    <t>Margarin, Bertolli (olivaolajjal)</t>
  </si>
  <si>
    <t>Tejföl (1,5%-os)</t>
  </si>
  <si>
    <t>Vajkrémek</t>
  </si>
  <si>
    <t>Levesek:</t>
  </si>
  <si>
    <t>Bableves</t>
  </si>
  <si>
    <t>rántva</t>
  </si>
  <si>
    <t>Borsóleves</t>
  </si>
  <si>
    <t>Csirke becsinált leves</t>
  </si>
  <si>
    <t>Fokhagymakrémleves</t>
  </si>
  <si>
    <t>rántva, krumplival Nk=2</t>
  </si>
  <si>
    <t>Gombaleves</t>
  </si>
  <si>
    <t>Gulyásleves</t>
  </si>
  <si>
    <t>Gyümölcsleves</t>
  </si>
  <si>
    <t>habarva</t>
  </si>
  <si>
    <t>Halászlé</t>
  </si>
  <si>
    <t>Húsleves</t>
  </si>
  <si>
    <t>tésztával Nk=3</t>
  </si>
  <si>
    <t>Orosz káposztaleves</t>
  </si>
  <si>
    <t>Paradicsomleves</t>
  </si>
  <si>
    <t>Zelerkrémleves</t>
  </si>
  <si>
    <t>habarva (t.k.liszttel Nk=2)</t>
  </si>
  <si>
    <t>Brassói apró pecsenye</t>
  </si>
  <si>
    <t>Erdélyi rakott káposzta</t>
  </si>
  <si>
    <t>Lecsó rizzsel</t>
  </si>
  <si>
    <t>Rácponty</t>
  </si>
  <si>
    <t>Rakott krumpli</t>
  </si>
  <si>
    <t>Szerbétel</t>
  </si>
  <si>
    <t>Tepsiben sült krumpli hússal</t>
  </si>
  <si>
    <t>Töltött káposzta</t>
  </si>
  <si>
    <t>Töltött paprika</t>
  </si>
  <si>
    <t>2 gombóccal</t>
  </si>
  <si>
    <t>Vadas, krumpligombóccal</t>
  </si>
  <si>
    <t>Csibefasirt</t>
  </si>
  <si>
    <t>Fasírozott pogácsák</t>
  </si>
  <si>
    <t>Fasírozott tepsiben, tojással</t>
  </si>
  <si>
    <t>Grillcsirke</t>
  </si>
  <si>
    <t>bőrrel Nk=2</t>
  </si>
  <si>
    <t>Natúr szelet</t>
  </si>
  <si>
    <t>Pörkölt, csirkecomb</t>
  </si>
  <si>
    <t>1db, bőrrel Nk=2</t>
  </si>
  <si>
    <t>Pörkölt, gomba</t>
  </si>
  <si>
    <t>Pörkölt, marha</t>
  </si>
  <si>
    <t>Pörkölt, sertéslapocka</t>
  </si>
  <si>
    <t>Pörkölt, virsli</t>
  </si>
  <si>
    <t>Rántott cukkini</t>
  </si>
  <si>
    <t>Rántott gomba</t>
  </si>
  <si>
    <t>Rántott karaj</t>
  </si>
  <si>
    <t>Rántott karfiol</t>
  </si>
  <si>
    <t>Rántott patiszon</t>
  </si>
  <si>
    <t>Rántott ponty</t>
  </si>
  <si>
    <t>Rántott tonhal</t>
  </si>
  <si>
    <t>Rántott velő</t>
  </si>
  <si>
    <t>Sült csirke, töltött</t>
  </si>
  <si>
    <t>Sült csirkecomb</t>
  </si>
  <si>
    <t>Sült heck</t>
  </si>
  <si>
    <t>Sült hús, májas</t>
  </si>
  <si>
    <t>Sült hús, sajtos</t>
  </si>
  <si>
    <t>Sült lapocka</t>
  </si>
  <si>
    <t>Tejfölös, paprikás sertésszelet</t>
  </si>
  <si>
    <t>Temesvári sertésborda csőtésztával</t>
  </si>
  <si>
    <t>Köretek:</t>
  </si>
  <si>
    <t>Dinsztelt káposzta</t>
  </si>
  <si>
    <t>Krumplipüré</t>
  </si>
  <si>
    <t>Petrezselymes krumpli</t>
  </si>
  <si>
    <t>Rizibizi</t>
  </si>
  <si>
    <t>rizs, borsó</t>
  </si>
  <si>
    <t>Sült krumpli (hasáb)</t>
  </si>
  <si>
    <t>Főzelékek:</t>
  </si>
  <si>
    <t>Babfőzelék</t>
  </si>
  <si>
    <t>rántva (keményítövel Nk=2)</t>
  </si>
  <si>
    <t>Borsófőzelék</t>
  </si>
  <si>
    <t>Kelbimbófőzelék</t>
  </si>
  <si>
    <t>Krumplifőzelék</t>
  </si>
  <si>
    <t>habarva (t.k.liszttel), lecsós</t>
  </si>
  <si>
    <t>Lencsfőzelék</t>
  </si>
  <si>
    <t>Paradicsomos káposzta</t>
  </si>
  <si>
    <t>Spenót (paraj)</t>
  </si>
  <si>
    <t>Zöldbabfőzelék</t>
  </si>
  <si>
    <t>Tészták:</t>
  </si>
  <si>
    <t xml:space="preserve">Bukta </t>
  </si>
  <si>
    <t>lekváros</t>
  </si>
  <si>
    <t>Burgonyafánk</t>
  </si>
  <si>
    <t>Dióscsiga</t>
  </si>
  <si>
    <t>Lángos</t>
  </si>
  <si>
    <t>Lekvárosderelye</t>
  </si>
  <si>
    <t>Máglyarakás</t>
  </si>
  <si>
    <t>Mákosguba</t>
  </si>
  <si>
    <t>Nudli, burgonyás</t>
  </si>
  <si>
    <t>Palacsinta (1db)</t>
  </si>
  <si>
    <t>Smarni</t>
  </si>
  <si>
    <t>túró, tojás, tejföl</t>
  </si>
  <si>
    <t>Szilvásgombóc</t>
  </si>
  <si>
    <t>Tészta, darás (lekvárral)</t>
  </si>
  <si>
    <t>Tészta, diós</t>
  </si>
  <si>
    <t>Tészta, kakaós</t>
  </si>
  <si>
    <t>Tészta, mákos</t>
  </si>
  <si>
    <t>Tészta, sajtos</t>
  </si>
  <si>
    <t>Tészta, túrós</t>
  </si>
  <si>
    <t>tejföl nélkül</t>
  </si>
  <si>
    <t>Túrós derelye</t>
  </si>
  <si>
    <t>Zsemlefánk</t>
  </si>
  <si>
    <t>Saláták,</t>
  </si>
  <si>
    <t>Bogyiszlói paprika</t>
  </si>
  <si>
    <t>ecetes</t>
  </si>
  <si>
    <t>gyümölcsök:</t>
  </si>
  <si>
    <t>Csalamádé</t>
  </si>
  <si>
    <t>Cseresznye paprika</t>
  </si>
  <si>
    <t>Ecetes uborka</t>
  </si>
  <si>
    <t>Franciasaláta</t>
  </si>
  <si>
    <t>Káposzta saláta</t>
  </si>
  <si>
    <t>Majonéz</t>
  </si>
  <si>
    <t>Majonézes krumplisaláta</t>
  </si>
  <si>
    <t>krumpli, majonéz hagyma</t>
  </si>
  <si>
    <t>Majonézes tojássaláta</t>
  </si>
  <si>
    <t>Pepperóni paprika</t>
  </si>
  <si>
    <t>Pirított hagyma</t>
  </si>
  <si>
    <t>Savanyú káposzta</t>
  </si>
  <si>
    <t>Szerbsaláta</t>
  </si>
  <si>
    <t>paradicsom, paprika, uborka, hagyma, só, olaj, feta</t>
  </si>
  <si>
    <t>Szőlő, banán, befőttek</t>
  </si>
  <si>
    <t>Uborka saláta</t>
  </si>
  <si>
    <t>tejfölös, vagy ecetes</t>
  </si>
  <si>
    <t xml:space="preserve">  fogy.ráta[%]</t>
  </si>
  <si>
    <t>Sütemények:</t>
  </si>
  <si>
    <t>Bejgli</t>
  </si>
  <si>
    <t>mákos, diós</t>
  </si>
  <si>
    <t>Búrkifli</t>
  </si>
  <si>
    <t>Csokikrémes torta</t>
  </si>
  <si>
    <t>piskóta tésztával</t>
  </si>
  <si>
    <t>Diós stangli</t>
  </si>
  <si>
    <t>Diótorta</t>
  </si>
  <si>
    <t>Gesztenyés kifli</t>
  </si>
  <si>
    <t>Gyümölcstorta</t>
  </si>
  <si>
    <t>Hájas sütemény</t>
  </si>
  <si>
    <t>gesztenyés, lekváros</t>
  </si>
  <si>
    <t>Hatlapos</t>
  </si>
  <si>
    <t>Kókuszos kocka</t>
  </si>
  <si>
    <t>Linzerkoszorú</t>
  </si>
  <si>
    <t>Lúdláb</t>
  </si>
  <si>
    <t>Mákos kocka</t>
  </si>
  <si>
    <t>Meggyes, cseresznyés pite</t>
  </si>
  <si>
    <t>Mézeszserbó</t>
  </si>
  <si>
    <t>sajtos, tepertős, bugonyás</t>
  </si>
  <si>
    <t>Puncsszelet</t>
  </si>
  <si>
    <t>Püspökkenyér</t>
  </si>
  <si>
    <t>Rétes</t>
  </si>
  <si>
    <t>mákos, káposztás, túrós, meggyes, almás</t>
  </si>
  <si>
    <t>Sajtos tallér</t>
  </si>
  <si>
    <t>Sajtosrúd</t>
  </si>
  <si>
    <t>Túróslepény</t>
  </si>
  <si>
    <t>Vaníliás kifli</t>
  </si>
  <si>
    <t>Desszertek,</t>
  </si>
  <si>
    <t>Bundás alma</t>
  </si>
  <si>
    <t>fahéj, cukorral</t>
  </si>
  <si>
    <t>csemegék:</t>
  </si>
  <si>
    <t>Cerbona szeletek</t>
  </si>
  <si>
    <t>Csokoládé</t>
  </si>
  <si>
    <t>Édes ételek</t>
  </si>
  <si>
    <t>Madártej</t>
  </si>
  <si>
    <t>Mogyorók (olajos magvak)</t>
  </si>
  <si>
    <t>Puding</t>
  </si>
  <si>
    <t>Somlói galuska</t>
  </si>
  <si>
    <t>Felvágottak:</t>
  </si>
  <si>
    <t>Füstölt főtt tarja</t>
  </si>
  <si>
    <t>Gépsonka félék</t>
  </si>
  <si>
    <t>Májkrém</t>
  </si>
  <si>
    <t>Olajoshal, szardinia</t>
  </si>
  <si>
    <t>Paradicsomoshal, hering</t>
  </si>
  <si>
    <t>Sajtok, sovány</t>
  </si>
  <si>
    <t>Turista szalámi</t>
  </si>
  <si>
    <t>Virsli félék</t>
  </si>
  <si>
    <t>Tojás 6 db</t>
  </si>
  <si>
    <t>Olaj, oliva</t>
  </si>
  <si>
    <t>Pörkölt, csirkecomb (1,35kg csonttal)</t>
  </si>
  <si>
    <t>Lecsó 3 e.k.</t>
  </si>
  <si>
    <t>Liszt, (telj. kiőrl.) 2 e.k.</t>
  </si>
  <si>
    <t>Só, pirospaprika, babérlevél</t>
  </si>
  <si>
    <t>Spagetti, Bolognai</t>
  </si>
  <si>
    <t>Spagetti, Napoli</t>
  </si>
  <si>
    <t>Tipus</t>
  </si>
  <si>
    <t>Update kódok</t>
  </si>
  <si>
    <t>Édességek</t>
  </si>
  <si>
    <t>Cerbona müzli szelet: meggyes, fitness, almás</t>
  </si>
  <si>
    <t>Cini-minis</t>
  </si>
  <si>
    <t>fagyi, gyümölcsös</t>
  </si>
  <si>
    <t>fagyi, tejes</t>
  </si>
  <si>
    <t>fagyi, tejszínes</t>
  </si>
  <si>
    <t>fitness barackos túrós szelet (növényi tejszínnel, édesítővel)</t>
  </si>
  <si>
    <t>rétes, káposztás</t>
  </si>
  <si>
    <t>sült gesztenye</t>
  </si>
  <si>
    <t>tiramisu</t>
  </si>
  <si>
    <t>tiroli meggyes rétes</t>
  </si>
  <si>
    <t>tiroli túrós rétes</t>
  </si>
  <si>
    <t>tojáslikőr szelet</t>
  </si>
  <si>
    <t>turmix, eper</t>
  </si>
  <si>
    <t>Túró Rudi, Danone, barackos</t>
  </si>
  <si>
    <t>Túró Rudi, Danone, epres</t>
  </si>
  <si>
    <t>Túró Rudi, Danone, Kid</t>
  </si>
  <si>
    <t>Túró Rudi, Danone, málnás</t>
  </si>
  <si>
    <t>Túró Rudi, Danone, natúr</t>
  </si>
  <si>
    <t>Túró Rudi, Milli</t>
  </si>
  <si>
    <t>Túró Rudi, pöttyös, kicsi</t>
  </si>
  <si>
    <t>Túró Rudi, pöttyös, óriás</t>
  </si>
  <si>
    <t>túrókrémes ribizlitorta</t>
  </si>
  <si>
    <t>túrós rétes</t>
  </si>
  <si>
    <t>túrós táska</t>
  </si>
  <si>
    <t>túrótorta</t>
  </si>
  <si>
    <t>tutti-frutti</t>
  </si>
  <si>
    <t>vaddohány méz</t>
  </si>
  <si>
    <t>vaníliás csiga</t>
  </si>
  <si>
    <t>vaníliás karika</t>
  </si>
  <si>
    <t>vegyes méz</t>
  </si>
  <si>
    <t>Vienetta</t>
  </si>
  <si>
    <t>Felvágottak</t>
  </si>
  <si>
    <t>aszpikos felvágott</t>
  </si>
  <si>
    <t>bacon szalonna</t>
  </si>
  <si>
    <t>bacon szalonna, füstölt</t>
  </si>
  <si>
    <t>baromfi párizsi</t>
  </si>
  <si>
    <t>csabai kolbász</t>
  </si>
  <si>
    <t>csabai paprikás szalámi</t>
  </si>
  <si>
    <t>csabai vékony szalámi</t>
  </si>
  <si>
    <t>csemege debreceni kolbász</t>
  </si>
  <si>
    <t>csemege gépkaraj</t>
  </si>
  <si>
    <t>csípős kolbász</t>
  </si>
  <si>
    <t>csirkejava felvágott</t>
  </si>
  <si>
    <t>disznósajt</t>
  </si>
  <si>
    <t>farmer kolbász</t>
  </si>
  <si>
    <t>fokhagymás felvágott</t>
  </si>
  <si>
    <t>főtt császárszalonna</t>
  </si>
  <si>
    <t>füstli</t>
  </si>
  <si>
    <t>füstölt pulykacomb</t>
  </si>
  <si>
    <t>füstölt pulykapárizsi</t>
  </si>
  <si>
    <t>füstölt sertés párizsi</t>
  </si>
  <si>
    <t>füstölt, főtt császárszalonna</t>
  </si>
  <si>
    <t>füstölt, főtt tarja</t>
  </si>
  <si>
    <t>füstölt, főtt, sertésnyelv</t>
  </si>
  <si>
    <t>gépsonka</t>
  </si>
  <si>
    <t>gyulai páros főzőkolbász</t>
  </si>
  <si>
    <t>házi sertés májkrém</t>
  </si>
  <si>
    <t>házi szalonna</t>
  </si>
  <si>
    <t>házi szalonna, füstölt</t>
  </si>
  <si>
    <t>házi szárazkolbász</t>
  </si>
  <si>
    <t>húskenyér</t>
  </si>
  <si>
    <t>kolbász</t>
  </si>
  <si>
    <t>krém kenőmájas</t>
  </si>
  <si>
    <t>löncshúsok</t>
  </si>
  <si>
    <t>májpástétom</t>
  </si>
  <si>
    <t>melegszendvics krémek</t>
  </si>
  <si>
    <t>nyáriszalámi</t>
  </si>
  <si>
    <t>olasz felvágott</t>
  </si>
  <si>
    <t>paprikás téliszalámi</t>
  </si>
  <si>
    <t>párizsi</t>
  </si>
  <si>
    <t>pritaminpaprikás felvágott</t>
  </si>
  <si>
    <t>pulyka szalámi POKA natúr</t>
  </si>
  <si>
    <t>pulyka szalámi POKA paprikás</t>
  </si>
  <si>
    <t>pulykajava felvágott</t>
  </si>
  <si>
    <t>pulykamell sonka</t>
  </si>
  <si>
    <t>sajtos füstli</t>
  </si>
  <si>
    <t>sajtos párizsi, baromfi</t>
  </si>
  <si>
    <t>sajtos párizsi, sertés</t>
  </si>
  <si>
    <t>sertésmájkrém</t>
  </si>
  <si>
    <t>soproni felvágott</t>
  </si>
  <si>
    <t>sült szalonna</t>
  </si>
  <si>
    <t>tavaszi vagdalt (dobozos)</t>
  </si>
  <si>
    <t>téliszalámi</t>
  </si>
  <si>
    <t>turista szalámi</t>
  </si>
  <si>
    <t>vadász felvágott</t>
  </si>
  <si>
    <t>veronai felvágott</t>
  </si>
  <si>
    <t>virsli</t>
  </si>
  <si>
    <t>zalai felvágott</t>
  </si>
  <si>
    <t>zöldborsós, aszpikos felvágott</t>
  </si>
  <si>
    <t>barna rizs</t>
  </si>
  <si>
    <t>alma, jonatán</t>
  </si>
  <si>
    <t>alma, rostos</t>
  </si>
  <si>
    <t>alma, zöld, savanyú</t>
  </si>
  <si>
    <t>ananász</t>
  </si>
  <si>
    <t>Tojásos nokedli</t>
  </si>
  <si>
    <t>ananász befőtt</t>
  </si>
  <si>
    <t>aszalt sárgabarack</t>
  </si>
  <si>
    <t>aszalt szilva</t>
  </si>
  <si>
    <t>birsalma</t>
  </si>
  <si>
    <t>borban párolt alma</t>
  </si>
  <si>
    <t>citrom</t>
  </si>
  <si>
    <t>cseresznye</t>
  </si>
  <si>
    <t>datolya</t>
  </si>
  <si>
    <t>dinnye, görög</t>
  </si>
  <si>
    <t>dinnye, sárga</t>
  </si>
  <si>
    <t>egres</t>
  </si>
  <si>
    <t>eper</t>
  </si>
  <si>
    <t>füge</t>
  </si>
  <si>
    <t>görögdinnye</t>
  </si>
  <si>
    <t>grapefruit</t>
  </si>
  <si>
    <t>házi almakompót</t>
  </si>
  <si>
    <t>házias őszibarack kompót</t>
  </si>
  <si>
    <t>kiwi</t>
  </si>
  <si>
    <t>kopaszbarack</t>
  </si>
  <si>
    <t>körte</t>
  </si>
  <si>
    <t>longan befőtt (a legfinomabb thaiföldi gyümölcsből)</t>
  </si>
  <si>
    <t>málna</t>
  </si>
  <si>
    <t>mazsola</t>
  </si>
  <si>
    <t>meggy</t>
  </si>
  <si>
    <t>narancs</t>
  </si>
  <si>
    <t>naspolya</t>
  </si>
  <si>
    <t>ribizke</t>
  </si>
  <si>
    <t>ringlószilva</t>
  </si>
  <si>
    <t>sárgabarack</t>
  </si>
  <si>
    <t>sárgadinnye</t>
  </si>
  <si>
    <t>szamóca</t>
  </si>
  <si>
    <t>szeder</t>
  </si>
  <si>
    <t>szilva</t>
  </si>
  <si>
    <t>vegyes gyümölcssaláta</t>
  </si>
  <si>
    <t>Húsok</t>
  </si>
  <si>
    <t>csiga</t>
  </si>
  <si>
    <t>csirkemell, csirke (bőr nélkül)</t>
  </si>
  <si>
    <t>hekk</t>
  </si>
  <si>
    <t>hideg libamáj</t>
  </si>
  <si>
    <t>kagyló</t>
  </si>
  <si>
    <t>krinolin</t>
  </si>
  <si>
    <t>különleges vagdalthús (dobozos)</t>
  </si>
  <si>
    <t>lecsókolbász</t>
  </si>
  <si>
    <t>libamáj</t>
  </si>
  <si>
    <t>luncheon meat (dobozos)</t>
  </si>
  <si>
    <t>marhahús</t>
  </si>
  <si>
    <t>olajos hal (konzerv)</t>
  </si>
  <si>
    <t>pacal</t>
  </si>
  <si>
    <t>Sertéskaraj (700g-150g csont)</t>
  </si>
  <si>
    <t>Tojás, 2db</t>
  </si>
  <si>
    <t>1 szelet:</t>
  </si>
  <si>
    <t>szelet az összes</t>
  </si>
  <si>
    <t>1 szelet, 130 g</t>
  </si>
  <si>
    <t>paradicsomos hal (konzerv)</t>
  </si>
  <si>
    <t>ponty</t>
  </si>
  <si>
    <t>pontyikra</t>
  </si>
  <si>
    <t>pontytej</t>
  </si>
  <si>
    <t>pulykahús</t>
  </si>
  <si>
    <t>pulykakolbász</t>
  </si>
  <si>
    <t>rák</t>
  </si>
  <si>
    <t>ruszli</t>
  </si>
  <si>
    <t>sertéshús</t>
  </si>
  <si>
    <t>szardínia</t>
  </si>
  <si>
    <t>tintahal</t>
  </si>
  <si>
    <t>tonhal</t>
  </si>
  <si>
    <t>virsli, baromfi</t>
  </si>
  <si>
    <t>virsli, ló</t>
  </si>
  <si>
    <t>virsli, sertés</t>
  </si>
  <si>
    <t>Italok</t>
  </si>
  <si>
    <t>100%-os narancs lé</t>
  </si>
  <si>
    <t>25%-os alma lé</t>
  </si>
  <si>
    <t>Baley's</t>
  </si>
  <si>
    <t>banánlikőr</t>
  </si>
  <si>
    <t>bomba energiaital</t>
  </si>
  <si>
    <t>cappuccino</t>
  </si>
  <si>
    <t>cinzano, fehér</t>
  </si>
  <si>
    <t>cinzano, vörös</t>
  </si>
  <si>
    <t>citromlé</t>
  </si>
  <si>
    <t>citromos ásványvíz, szénsavas</t>
  </si>
  <si>
    <t>citromos ásványvíz, szénsavmentes</t>
  </si>
  <si>
    <t>citromos fanta</t>
  </si>
  <si>
    <t>citromos főzött gyümölcstea</t>
  </si>
  <si>
    <t>csapvíz</t>
  </si>
  <si>
    <t>császárkörte likőr</t>
  </si>
  <si>
    <t>csokoládé flipp (likőr)</t>
  </si>
  <si>
    <t>dinnyés vodka</t>
  </si>
  <si>
    <t>dió likőr</t>
  </si>
  <si>
    <t>dobozos (pl. Dove) csokis tej</t>
  </si>
  <si>
    <t>fanta</t>
  </si>
  <si>
    <t>fanta, light</t>
  </si>
  <si>
    <t>fehérbor, muskotályos</t>
  </si>
  <si>
    <t>Fizzy energiamentes, cukormentes szörp</t>
  </si>
  <si>
    <t>forrásvíz (szénsavmentes, szénsavas)</t>
  </si>
  <si>
    <t>gin</t>
  </si>
  <si>
    <t>Granini, ananászlé</t>
  </si>
  <si>
    <t>Granini, baracklé</t>
  </si>
  <si>
    <t>Granini, meggylé</t>
  </si>
  <si>
    <t>gyömbér szénsavas</t>
  </si>
  <si>
    <t>Ice tea citromos</t>
  </si>
  <si>
    <t>Ice tea őszibarackos</t>
  </si>
  <si>
    <t>kajszilé, rostos</t>
  </si>
  <si>
    <t>kávé</t>
  </si>
  <si>
    <t>kókuszlikőr</t>
  </si>
  <si>
    <t>kóla</t>
  </si>
  <si>
    <t>kóla, light</t>
  </si>
  <si>
    <t>Kubu ital</t>
  </si>
  <si>
    <t>limo-lime</t>
  </si>
  <si>
    <t>mályva tea</t>
  </si>
  <si>
    <t>Maritni, fehér</t>
  </si>
  <si>
    <t>Martini pezsgő</t>
  </si>
  <si>
    <t>Martini, vörös</t>
  </si>
  <si>
    <t>Mc Donald's-os shake, banános</t>
  </si>
  <si>
    <t>Mc Donald's-os shake, csokis</t>
  </si>
  <si>
    <t>Mc Donald's-os shake, epres</t>
  </si>
  <si>
    <t>Mc Donald's-os shake, forró almás táska</t>
  </si>
  <si>
    <t>Mc Donald's-os shake, forró ribizlis táska</t>
  </si>
  <si>
    <t>Mc Donald's-os shake, vaníliás</t>
  </si>
  <si>
    <t>meggy márka</t>
  </si>
  <si>
    <t>meggylé, rostos</t>
  </si>
  <si>
    <t>meggylikőr</t>
  </si>
  <si>
    <t>narancslé, rostos</t>
  </si>
  <si>
    <t>olympos citromlé</t>
  </si>
  <si>
    <t>olympos narancslé</t>
  </si>
  <si>
    <t>őszilé, rostos</t>
  </si>
  <si>
    <t>paradicsomital</t>
  </si>
  <si>
    <t>pepsi light</t>
  </si>
  <si>
    <t>pezsgő BB muskotály</t>
  </si>
  <si>
    <t>red bull</t>
  </si>
  <si>
    <t>red bull light</t>
  </si>
  <si>
    <t>rostos, kevert gyümölcs italok (sárgarépa+ alma+meggy)</t>
  </si>
  <si>
    <t>rum</t>
  </si>
  <si>
    <t>rumos kóla</t>
  </si>
  <si>
    <t>rumos tea</t>
  </si>
  <si>
    <t>rumpunch</t>
  </si>
  <si>
    <t>sárgarépalé</t>
  </si>
  <si>
    <t>sör</t>
  </si>
  <si>
    <t>sör, arany ászok</t>
  </si>
  <si>
    <t>sör, stella artois</t>
  </si>
  <si>
    <t>sütőtöklé</t>
  </si>
  <si>
    <t>szénsav mentes ásványvíz</t>
  </si>
  <si>
    <t>szénsavas ásványvíz</t>
  </si>
  <si>
    <t>Tükörtojás (4 db)</t>
  </si>
  <si>
    <t>Tojás 4 db</t>
  </si>
  <si>
    <t>Tükörtojás</t>
  </si>
  <si>
    <t>1 db tojás</t>
  </si>
  <si>
    <t>Lágytojás</t>
  </si>
  <si>
    <t>Lecsó virslivel</t>
  </si>
  <si>
    <t>Lecsó virslivel, rizzsel</t>
  </si>
  <si>
    <t>szőlőlé, rostos</t>
  </si>
  <si>
    <t>tojáslikőr</t>
  </si>
  <si>
    <t>tonik</t>
  </si>
  <si>
    <t>Törley Charmant Doux</t>
  </si>
  <si>
    <t>triple sec</t>
  </si>
  <si>
    <t>unicum</t>
  </si>
  <si>
    <t>vilmoskörte</t>
  </si>
  <si>
    <t>vodka</t>
  </si>
  <si>
    <t>vörösbor, Kékfrankos</t>
  </si>
  <si>
    <t>vörösboros kóla</t>
  </si>
  <si>
    <t>whiskis kóla</t>
  </si>
  <si>
    <t>zöld tea</t>
  </si>
  <si>
    <t>7 magvas barnakenyér</t>
  </si>
  <si>
    <t>Abonett, sós</t>
  </si>
  <si>
    <t>albert keksz</t>
  </si>
  <si>
    <t>alföldi kenyér</t>
  </si>
  <si>
    <t>baguette</t>
  </si>
  <si>
    <t>bundáskenyér</t>
  </si>
  <si>
    <t>durum tarhonya</t>
  </si>
  <si>
    <t>durum tészta</t>
  </si>
  <si>
    <t>félbarna kenyér</t>
  </si>
  <si>
    <t>fonott kalács</t>
  </si>
  <si>
    <t>Fornetti kakaós</t>
  </si>
  <si>
    <t>Fornetti lekváros</t>
  </si>
  <si>
    <t>Fornetti pizzás</t>
  </si>
  <si>
    <t>Fornetti sajtos</t>
  </si>
  <si>
    <t>Fornetti tepertős</t>
  </si>
  <si>
    <t>Fornetti túrós</t>
  </si>
  <si>
    <t>graham kenyér</t>
  </si>
  <si>
    <t>házi fehérkenyér</t>
  </si>
  <si>
    <t>házi pirítós</t>
  </si>
  <si>
    <t>háztartási keksz</t>
  </si>
  <si>
    <t>hóvirág kétszersült (sós)</t>
  </si>
  <si>
    <t>kenyér</t>
  </si>
  <si>
    <t>kiskifli</t>
  </si>
  <si>
    <t>libazsíros kenyér</t>
  </si>
  <si>
    <t>óriáskifli</t>
  </si>
  <si>
    <t>pirított kenyérkocka</t>
  </si>
  <si>
    <t>pirított kiflikarika</t>
  </si>
  <si>
    <t>pogácsa, édes, sós</t>
  </si>
  <si>
    <t>pogácsa, tepertős</t>
  </si>
  <si>
    <t>pogácsa, vajas, sós</t>
  </si>
  <si>
    <t>rozskenyér (pl.Georgikon)</t>
  </si>
  <si>
    <t>rozsos cipó</t>
  </si>
  <si>
    <t>sertészsíros kenyér</t>
  </si>
  <si>
    <t>sóskifli</t>
  </si>
  <si>
    <t>tejes kifli</t>
  </si>
  <si>
    <t>tyúkzsíros kenyér</t>
  </si>
  <si>
    <t>vajaskenyér</t>
  </si>
  <si>
    <t>vizes kifli</t>
  </si>
  <si>
    <t>zsemle</t>
  </si>
  <si>
    <t>Magvak</t>
  </si>
  <si>
    <t>dió</t>
  </si>
  <si>
    <t>földimogyoró</t>
  </si>
  <si>
    <t>mandula</t>
  </si>
  <si>
    <t>mogyoró</t>
  </si>
  <si>
    <t>napraforgómag</t>
  </si>
  <si>
    <t>sós földimogyoró</t>
  </si>
  <si>
    <t>szotyi</t>
  </si>
  <si>
    <t>tökmag</t>
  </si>
  <si>
    <t>almás majonézes burgonyasaláta</t>
  </si>
  <si>
    <t>almás, fahéjas öntet</t>
  </si>
  <si>
    <t>almás, majonézes burgonyasaláta</t>
  </si>
  <si>
    <t>amerikai mártás</t>
  </si>
  <si>
    <t>bajor sárgarépás, hagymás káposzta saláta</t>
  </si>
  <si>
    <t>barbecue mártás</t>
  </si>
  <si>
    <t>céklasaláta</t>
  </si>
  <si>
    <t>cherry mártás</t>
  </si>
  <si>
    <t>chili mártás (enyhén csípős)</t>
  </si>
  <si>
    <t>csalamádé, csípős</t>
  </si>
  <si>
    <t>csalamádé, édes</t>
  </si>
  <si>
    <t>csemegeuborka</t>
  </si>
  <si>
    <t>ecetes almapaprika</t>
  </si>
  <si>
    <t>ecetes karfiol</t>
  </si>
  <si>
    <t>erős pista</t>
  </si>
  <si>
    <t>feta sajtos görög saláta</t>
  </si>
  <si>
    <t>fokhagymás tejfölmártás</t>
  </si>
  <si>
    <t>főtt kukorica</t>
  </si>
  <si>
    <t>franciasaláta</t>
  </si>
  <si>
    <t>friss vegyes savanyúság (friss, idei zöldségekből)</t>
  </si>
  <si>
    <t>friss zöld saláta füstölt tofuval</t>
  </si>
  <si>
    <t>friss zöld saláta, tzatziki mártás</t>
  </si>
  <si>
    <t>fűszeres kefír mártás</t>
  </si>
  <si>
    <t>fűszeres ketchup mártás</t>
  </si>
  <si>
    <t>hagymás burgonya saláta</t>
  </si>
  <si>
    <t>háromsajtos zöldsaláta</t>
  </si>
  <si>
    <t>káposzta saláta</t>
  </si>
  <si>
    <t>káposztával töltött zöldpaprika</t>
  </si>
  <si>
    <t>ketchup</t>
  </si>
  <si>
    <t>kovászos uborka</t>
  </si>
  <si>
    <t>könnyű ezersziget öntet</t>
  </si>
  <si>
    <t>krumplisaláta</t>
  </si>
  <si>
    <t>light almás, fahéjas öntet</t>
  </si>
  <si>
    <t>light eperöntet</t>
  </si>
  <si>
    <t>light vanília öntet</t>
  </si>
  <si>
    <t>Spenót (paraj) főzelék</t>
  </si>
  <si>
    <t xml:space="preserve">Spenót  </t>
  </si>
  <si>
    <t>Zsemle (vizes) 1db, 60 g</t>
  </si>
  <si>
    <t>Zsemle (vizes)</t>
  </si>
  <si>
    <t>Zsemle, 1db</t>
  </si>
  <si>
    <t>Só, 1.5 t.k.</t>
  </si>
  <si>
    <t>Erőleves kocka</t>
  </si>
  <si>
    <t>majonéz</t>
  </si>
  <si>
    <t>majonézes torma</t>
  </si>
  <si>
    <t>majonézmártás</t>
  </si>
  <si>
    <t>mediterrán, mozzarellás zöldsaláta</t>
  </si>
  <si>
    <t>meggy mártás</t>
  </si>
  <si>
    <t>mexikói saláta</t>
  </si>
  <si>
    <t>mustár</t>
  </si>
  <si>
    <t>mustáros joghurt mártás</t>
  </si>
  <si>
    <t>paprikasaláta</t>
  </si>
  <si>
    <t>paradicsomsaláta</t>
  </si>
  <si>
    <t>penne 4sajt mártással</t>
  </si>
  <si>
    <t>piknik tésztasaláta (sonka, paradicsom, uborka, jégsaláta)</t>
  </si>
  <si>
    <t>rozmaringos paradicsommártás</t>
  </si>
  <si>
    <t>savanyított bébi kukorica</t>
  </si>
  <si>
    <t>savanyú uborka</t>
  </si>
  <si>
    <t>savanyúkáposzta</t>
  </si>
  <si>
    <t>svéd gombasaláta</t>
  </si>
  <si>
    <t>szójacsírás zöldsaláta füstölt tofuval, fűszeres olivaolajjal</t>
  </si>
  <si>
    <t>tartár mártás</t>
  </si>
  <si>
    <t>tavaszi saláta (fejes káposzta, pritamin paprika, uborka)</t>
  </si>
  <si>
    <t>tejfölmártás</t>
  </si>
  <si>
    <t>tejfölös uborkasaláta</t>
  </si>
  <si>
    <t>thai erős-savanyú leves tenger gyümölcseivel</t>
  </si>
  <si>
    <t>tojáskrém</t>
  </si>
  <si>
    <t>tonhalkrém</t>
  </si>
  <si>
    <t>tzatziki saláta</t>
  </si>
  <si>
    <t>uborkasaláta</t>
  </si>
  <si>
    <t>vadas mártás</t>
  </si>
  <si>
    <t>vecsési uborka</t>
  </si>
  <si>
    <t>vecsési vegyes vágott</t>
  </si>
  <si>
    <t>vizes uborka</t>
  </si>
  <si>
    <t>zselatin</t>
  </si>
  <si>
    <t>zsírégető petrezselymes csirkesaláta</t>
  </si>
  <si>
    <t>Anikó sajt</t>
  </si>
  <si>
    <t>Boci sajt</t>
  </si>
  <si>
    <t>Boci sajt, ízesített</t>
  </si>
  <si>
    <t>Camambert "Bakony" sajt</t>
  </si>
  <si>
    <t>Camambert "Tihany" sajt</t>
  </si>
  <si>
    <t>Camping tejszínes krémsajt</t>
  </si>
  <si>
    <t>CBA tej1.5%</t>
  </si>
  <si>
    <t>edami sajt</t>
  </si>
  <si>
    <t>Eidami sajt</t>
  </si>
  <si>
    <t>ementáli sajt</t>
  </si>
  <si>
    <t>Feta sajt</t>
  </si>
  <si>
    <t>fűszerezett krémtúró</t>
  </si>
  <si>
    <t>gomolya sajt</t>
  </si>
  <si>
    <t>gomolyatúró, zsíros</t>
  </si>
  <si>
    <t>gorgonzola sajt</t>
  </si>
  <si>
    <t>házi aludt tej</t>
  </si>
  <si>
    <t>házi juhtej</t>
  </si>
  <si>
    <t>házi kecsketej</t>
  </si>
  <si>
    <t>házi sajt, juh</t>
  </si>
  <si>
    <t>házi sajt, kecske</t>
  </si>
  <si>
    <t>házi sajt, tehén</t>
  </si>
  <si>
    <t>házi tehéntej</t>
  </si>
  <si>
    <t>Hóvirág sajt</t>
  </si>
  <si>
    <t>joghurt, Danone activia barackos-műzlis</t>
  </si>
  <si>
    <t>joghurt, Danone activia epres</t>
  </si>
  <si>
    <t>joghurt, Danone activia natúr</t>
  </si>
  <si>
    <t>joghurt, Danone activia, barackos</t>
  </si>
  <si>
    <t>joghurt, Danone gyümölcsözön, epres</t>
  </si>
  <si>
    <t>joghurt, Danone gyümölcsözön, erdei gyümölcsös</t>
  </si>
  <si>
    <t>joghurt, Danone gyümölcsözön, málnás</t>
  </si>
  <si>
    <t>joghurt, Danone gyümölcsözön, sárgabarackos</t>
  </si>
  <si>
    <t>Joghurt, Danone, könnyű és finom, barackos</t>
  </si>
  <si>
    <t>Joghurt, Danone, könnyű és finom, epres</t>
  </si>
  <si>
    <t>Joghurt, Danone, könnyű és finom, erdei gyümölcsös</t>
  </si>
  <si>
    <t>Joghurt, Danone, könnyű és finom, málnás</t>
  </si>
  <si>
    <t>Joghurt, Danone, könnyű és finom, natúr</t>
  </si>
  <si>
    <t>Joghurt, Danone, Vitalinea, aszalt szilvás</t>
  </si>
  <si>
    <t>Joghurt, Danone, Vitalinea, barackos</t>
  </si>
  <si>
    <t>Joghurt, Danone, Vitalinea, epres</t>
  </si>
  <si>
    <t>Joghurt, Danone, Vitalinea, meggyes</t>
  </si>
  <si>
    <t>Joghurt, Danone, Vitalinea, natúr</t>
  </si>
  <si>
    <t>joghurtos zöldbabfőzelék</t>
  </si>
  <si>
    <t>Jogobella joghurt</t>
  </si>
  <si>
    <t>kakaós tej</t>
  </si>
  <si>
    <t>karamellás tej</t>
  </si>
  <si>
    <t>Karaván füstölt sajt</t>
  </si>
  <si>
    <t>kávés tej</t>
  </si>
  <si>
    <t>kávétejszín</t>
  </si>
  <si>
    <t>kefír, sovány</t>
  </si>
  <si>
    <t>Köményes sajt</t>
  </si>
  <si>
    <t>körözött</t>
  </si>
  <si>
    <t>krémtúró, félzsíros</t>
  </si>
  <si>
    <t>krémtúró, gyümölcsös</t>
  </si>
  <si>
    <t>krémtúró, mazsolás, vaníliás</t>
  </si>
  <si>
    <t>krémtúró, natúr</t>
  </si>
  <si>
    <t>krémtúró, zsíros</t>
  </si>
  <si>
    <t>Lapka sajt, ízesített</t>
  </si>
  <si>
    <t>Lapka sajt, natúr</t>
  </si>
  <si>
    <t>Mackó sajt, gombás</t>
  </si>
  <si>
    <t>Mackó sajt, hagymás</t>
  </si>
  <si>
    <t>Mackó sajt, kolbászos</t>
  </si>
  <si>
    <t>Mackó sajt, natúr</t>
  </si>
  <si>
    <t>Mackó sajt, téliszalámis</t>
  </si>
  <si>
    <t>mandulás rizspuding</t>
  </si>
  <si>
    <t>Márvány sajt, rokfort</t>
  </si>
  <si>
    <t>Medve light sajt</t>
  </si>
  <si>
    <t>Medve sajt</t>
  </si>
  <si>
    <t>MILLI tej 1,5%</t>
  </si>
  <si>
    <t>MILLI tej 2,8%</t>
  </si>
  <si>
    <t>Mozarella sajt</t>
  </si>
  <si>
    <t>Nesquik kakaó</t>
  </si>
  <si>
    <t>óvári sajt</t>
  </si>
  <si>
    <t>Óvári sajt</t>
  </si>
  <si>
    <t>Pálpusztai sajt</t>
  </si>
  <si>
    <t>Pannónia sajt</t>
  </si>
  <si>
    <t>Parenyica, füstölt sonkasajt</t>
  </si>
  <si>
    <t>Parmezán sajt</t>
  </si>
  <si>
    <t>puding, csokis</t>
  </si>
  <si>
    <t>puding, csokis-vaníliás, tejszínhabbal</t>
  </si>
  <si>
    <t>puding, főzött</t>
  </si>
  <si>
    <t>puding, vaníliás</t>
  </si>
  <si>
    <t>rokfort sajt</t>
  </si>
  <si>
    <t>SOLE tej 1,5%</t>
  </si>
  <si>
    <t>tehéntej, pasztőrözött</t>
  </si>
  <si>
    <t>tehéntej, pasztőrözött, homogénezett</t>
  </si>
  <si>
    <t>tehéntúró, félzsíros</t>
  </si>
  <si>
    <t>tehéntúró, sovány</t>
  </si>
  <si>
    <t>tehéntúró, zsíros</t>
  </si>
  <si>
    <t>tej, ultrapasztőrözött, tartós</t>
  </si>
  <si>
    <t>tejberizs</t>
  </si>
  <si>
    <t>tejberizs, csoki öntet</t>
  </si>
  <si>
    <t>tejföl 12%</t>
  </si>
  <si>
    <t>tejföl 25%</t>
  </si>
  <si>
    <t>tejföl, energiaszegény</t>
  </si>
  <si>
    <t>tejkaramella</t>
  </si>
  <si>
    <t>tejszínhab</t>
  </si>
  <si>
    <t>TESCO tej 1,5%</t>
  </si>
  <si>
    <t>Trappista sajt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</si>
</sst>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mmm/yyyy"/>
    <numFmt numFmtId="169" formatCode="0.0%"/>
    <numFmt numFmtId="170" formatCode="m/\ d/"/>
    <numFmt numFmtId="171" formatCode="#,##0.0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Monotype Corsiva"/>
      <family val="4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8"/>
      <color indexed="12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8"/>
      <name val="Arial CE"/>
      <family val="0"/>
    </font>
    <font>
      <sz val="8.75"/>
      <color indexed="8"/>
      <name val="Arial CE"/>
      <family val="0"/>
    </font>
    <font>
      <b/>
      <sz val="16.75"/>
      <color indexed="8"/>
      <name val="Arial CE"/>
      <family val="0"/>
    </font>
    <font>
      <sz val="15.4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ck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66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35" borderId="10" xfId="0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1" fontId="4" fillId="34" borderId="12" xfId="0" applyNumberFormat="1" applyFont="1" applyFill="1" applyBorder="1" applyAlignment="1">
      <alignment horizontal="center" vertical="center"/>
    </xf>
    <xf numFmtId="1" fontId="4" fillId="34" borderId="13" xfId="0" applyNumberFormat="1" applyFont="1" applyFill="1" applyBorder="1" applyAlignment="1">
      <alignment horizontal="center" vertical="center"/>
    </xf>
    <xf numFmtId="167" fontId="5" fillId="34" borderId="14" xfId="0" applyNumberFormat="1" applyFont="1" applyFill="1" applyBorder="1" applyAlignment="1">
      <alignment horizontal="center" vertical="top"/>
    </xf>
    <xf numFmtId="0" fontId="5" fillId="34" borderId="14" xfId="0" applyFont="1" applyFill="1" applyBorder="1" applyAlignment="1">
      <alignment wrapText="1"/>
    </xf>
    <xf numFmtId="0" fontId="5" fillId="34" borderId="14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1" fontId="4" fillId="34" borderId="16" xfId="0" applyNumberFormat="1" applyFont="1" applyFill="1" applyBorder="1" applyAlignment="1">
      <alignment horizontal="center" vertical="center"/>
    </xf>
    <xf numFmtId="1" fontId="4" fillId="34" borderId="17" xfId="0" applyNumberFormat="1" applyFont="1" applyFill="1" applyBorder="1" applyAlignment="1">
      <alignment horizontal="center" vertical="center"/>
    </xf>
    <xf numFmtId="167" fontId="4" fillId="36" borderId="18" xfId="0" applyNumberFormat="1" applyFont="1" applyFill="1" applyBorder="1" applyAlignment="1">
      <alignment horizontal="center"/>
    </xf>
    <xf numFmtId="167" fontId="4" fillId="34" borderId="18" xfId="0" applyNumberFormat="1" applyFont="1" applyFill="1" applyBorder="1" applyAlignment="1">
      <alignment/>
    </xf>
    <xf numFmtId="167" fontId="4" fillId="0" borderId="0" xfId="0" applyNumberFormat="1" applyFont="1" applyAlignment="1">
      <alignment/>
    </xf>
    <xf numFmtId="0" fontId="5" fillId="34" borderId="19" xfId="0" applyFont="1" applyFill="1" applyBorder="1" applyAlignment="1">
      <alignment/>
    </xf>
    <xf numFmtId="0" fontId="4" fillId="37" borderId="20" xfId="0" applyFont="1" applyFill="1" applyBorder="1" applyAlignment="1" quotePrefix="1">
      <alignment horizontal="center"/>
    </xf>
    <xf numFmtId="0" fontId="4" fillId="38" borderId="21" xfId="0" applyFont="1" applyFill="1" applyBorder="1" applyAlignment="1" quotePrefix="1">
      <alignment horizontal="center"/>
    </xf>
    <xf numFmtId="0" fontId="4" fillId="39" borderId="21" xfId="0" applyFont="1" applyFill="1" applyBorder="1" applyAlignment="1" quotePrefix="1">
      <alignment horizontal="center"/>
    </xf>
    <xf numFmtId="0" fontId="4" fillId="35" borderId="21" xfId="0" applyFont="1" applyFill="1" applyBorder="1" applyAlignment="1" quotePrefix="1">
      <alignment horizontal="center"/>
    </xf>
    <xf numFmtId="0" fontId="4" fillId="33" borderId="21" xfId="0" applyFont="1" applyFill="1" applyBorder="1" applyAlignment="1" quotePrefix="1">
      <alignment horizontal="center"/>
    </xf>
    <xf numFmtId="0" fontId="4" fillId="40" borderId="22" xfId="0" applyFont="1" applyFill="1" applyBorder="1" applyAlignment="1" quotePrefix="1">
      <alignment horizontal="center"/>
    </xf>
    <xf numFmtId="0" fontId="4" fillId="34" borderId="23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1" fontId="4" fillId="34" borderId="24" xfId="0" applyNumberFormat="1" applyFont="1" applyFill="1" applyBorder="1" applyAlignment="1">
      <alignment horizontal="center" vertical="center"/>
    </xf>
    <xf numFmtId="1" fontId="4" fillId="34" borderId="25" xfId="0" applyNumberFormat="1" applyFont="1" applyFill="1" applyBorder="1" applyAlignment="1">
      <alignment horizontal="center" vertical="center"/>
    </xf>
    <xf numFmtId="167" fontId="4" fillId="36" borderId="26" xfId="0" applyNumberFormat="1" applyFont="1" applyFill="1" applyBorder="1" applyAlignment="1">
      <alignment horizontal="center"/>
    </xf>
    <xf numFmtId="167" fontId="4" fillId="34" borderId="26" xfId="0" applyNumberFormat="1" applyFont="1" applyFill="1" applyBorder="1" applyAlignment="1">
      <alignment/>
    </xf>
    <xf numFmtId="0" fontId="5" fillId="34" borderId="27" xfId="0" applyFont="1" applyFill="1" applyBorder="1" applyAlignment="1">
      <alignment/>
    </xf>
    <xf numFmtId="1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/>
    </xf>
    <xf numFmtId="0" fontId="5" fillId="34" borderId="26" xfId="0" applyFont="1" applyFill="1" applyBorder="1" applyAlignment="1">
      <alignment/>
    </xf>
    <xf numFmtId="1" fontId="4" fillId="34" borderId="26" xfId="0" applyNumberFormat="1" applyFont="1" applyFill="1" applyBorder="1" applyAlignment="1">
      <alignment horizontal="center" vertical="center"/>
    </xf>
    <xf numFmtId="167" fontId="5" fillId="34" borderId="26" xfId="0" applyNumberFormat="1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0" borderId="0" xfId="0" applyFont="1" applyAlignment="1">
      <alignment/>
    </xf>
    <xf numFmtId="14" fontId="4" fillId="34" borderId="18" xfId="0" applyNumberFormat="1" applyFont="1" applyFill="1" applyBorder="1" applyAlignment="1">
      <alignment horizontal="center" vertical="center" wrapText="1"/>
    </xf>
    <xf numFmtId="1" fontId="4" fillId="34" borderId="18" xfId="0" applyNumberFormat="1" applyFont="1" applyFill="1" applyBorder="1" applyAlignment="1">
      <alignment horizontal="center" vertical="center" wrapText="1"/>
    </xf>
    <xf numFmtId="1" fontId="4" fillId="34" borderId="18" xfId="0" applyNumberFormat="1" applyFont="1" applyFill="1" applyBorder="1" applyAlignment="1">
      <alignment horizontal="center" vertical="center"/>
    </xf>
    <xf numFmtId="167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14" fontId="4" fillId="0" borderId="0" xfId="0" applyNumberFormat="1" applyFont="1" applyAlignment="1">
      <alignment horizontal="center" vertical="center" wrapText="1"/>
    </xf>
    <xf numFmtId="14" fontId="4" fillId="34" borderId="28" xfId="0" applyNumberFormat="1" applyFont="1" applyFill="1" applyBorder="1" applyAlignment="1">
      <alignment horizontal="center" vertical="center" wrapText="1"/>
    </xf>
    <xf numFmtId="1" fontId="4" fillId="34" borderId="28" xfId="0" applyNumberFormat="1" applyFont="1" applyFill="1" applyBorder="1" applyAlignment="1">
      <alignment horizontal="center" vertical="center"/>
    </xf>
    <xf numFmtId="167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/>
    </xf>
    <xf numFmtId="1" fontId="4" fillId="34" borderId="28" xfId="0" applyNumberFormat="1" applyFont="1" applyFill="1" applyBorder="1" applyAlignment="1">
      <alignment horizontal="center" vertical="center" wrapText="1"/>
    </xf>
    <xf numFmtId="1" fontId="6" fillId="34" borderId="2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" fontId="4" fillId="0" borderId="28" xfId="0" applyNumberFormat="1" applyFont="1" applyFill="1" applyBorder="1" applyAlignment="1">
      <alignment horizontal="center" vertical="center"/>
    </xf>
    <xf numFmtId="0" fontId="4" fillId="0" borderId="28" xfId="0" applyFont="1" applyBorder="1" applyAlignment="1" quotePrefix="1">
      <alignment horizontal="center"/>
    </xf>
    <xf numFmtId="1" fontId="4" fillId="0" borderId="0" xfId="0" applyNumberFormat="1" applyFont="1" applyAlignment="1">
      <alignment horizontal="center" vertical="center" wrapText="1"/>
    </xf>
    <xf numFmtId="0" fontId="5" fillId="34" borderId="2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8" fillId="0" borderId="41" xfId="0" applyFont="1" applyBorder="1" applyAlignment="1">
      <alignment horizontal="center"/>
    </xf>
    <xf numFmtId="0" fontId="4" fillId="41" borderId="19" xfId="0" applyFont="1" applyFill="1" applyBorder="1" applyAlignment="1">
      <alignment/>
    </xf>
    <xf numFmtId="1" fontId="4" fillId="34" borderId="17" xfId="0" applyNumberFormat="1" applyFont="1" applyFill="1" applyBorder="1" applyAlignment="1">
      <alignment/>
    </xf>
    <xf numFmtId="167" fontId="4" fillId="0" borderId="18" xfId="0" applyNumberFormat="1" applyFont="1" applyBorder="1" applyAlignment="1">
      <alignment/>
    </xf>
    <xf numFmtId="167" fontId="4" fillId="0" borderId="42" xfId="0" applyNumberFormat="1" applyFont="1" applyBorder="1" applyAlignment="1">
      <alignment/>
    </xf>
    <xf numFmtId="0" fontId="10" fillId="0" borderId="19" xfId="0" applyFont="1" applyBorder="1" applyAlignment="1">
      <alignment/>
    </xf>
    <xf numFmtId="167" fontId="4" fillId="34" borderId="43" xfId="0" applyNumberFormat="1" applyFont="1" applyFill="1" applyBorder="1" applyAlignment="1">
      <alignment/>
    </xf>
    <xf numFmtId="1" fontId="4" fillId="34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41" borderId="44" xfId="0" applyFont="1" applyFill="1" applyBorder="1" applyAlignment="1">
      <alignment/>
    </xf>
    <xf numFmtId="0" fontId="10" fillId="0" borderId="44" xfId="0" applyFont="1" applyBorder="1" applyAlignment="1">
      <alignment/>
    </xf>
    <xf numFmtId="1" fontId="4" fillId="34" borderId="32" xfId="0" applyNumberFormat="1" applyFont="1" applyFill="1" applyBorder="1" applyAlignment="1">
      <alignment/>
    </xf>
    <xf numFmtId="167" fontId="4" fillId="34" borderId="30" xfId="0" applyNumberFormat="1" applyFont="1" applyFill="1" applyBorder="1" applyAlignment="1">
      <alignment/>
    </xf>
    <xf numFmtId="167" fontId="4" fillId="34" borderId="33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42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43" borderId="45" xfId="0" applyFont="1" applyFill="1" applyBorder="1" applyAlignment="1">
      <alignment/>
    </xf>
    <xf numFmtId="1" fontId="4" fillId="34" borderId="30" xfId="0" applyNumberFormat="1" applyFont="1" applyFill="1" applyBorder="1" applyAlignment="1">
      <alignment/>
    </xf>
    <xf numFmtId="167" fontId="4" fillId="0" borderId="28" xfId="0" applyNumberFormat="1" applyFont="1" applyBorder="1" applyAlignment="1">
      <alignment/>
    </xf>
    <xf numFmtId="167" fontId="4" fillId="0" borderId="31" xfId="0" applyNumberFormat="1" applyFont="1" applyBorder="1" applyAlignment="1">
      <alignment/>
    </xf>
    <xf numFmtId="1" fontId="4" fillId="0" borderId="0" xfId="0" applyNumberFormat="1" applyFont="1" applyAlignment="1">
      <alignment horizontal="right"/>
    </xf>
    <xf numFmtId="0" fontId="4" fillId="41" borderId="45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170" fontId="4" fillId="0" borderId="10" xfId="0" applyNumberFormat="1" applyFont="1" applyBorder="1" applyAlignment="1">
      <alignment horizontal="left"/>
    </xf>
    <xf numFmtId="0" fontId="4" fillId="44" borderId="45" xfId="0" applyFont="1" applyFill="1" applyBorder="1" applyAlignment="1">
      <alignment/>
    </xf>
    <xf numFmtId="1" fontId="4" fillId="34" borderId="4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34" borderId="36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1" fontId="5" fillId="34" borderId="13" xfId="0" applyNumberFormat="1" applyFont="1" applyFill="1" applyBorder="1" applyAlignment="1">
      <alignment/>
    </xf>
    <xf numFmtId="167" fontId="5" fillId="34" borderId="14" xfId="0" applyNumberFormat="1" applyFont="1" applyFill="1" applyBorder="1" applyAlignment="1">
      <alignment/>
    </xf>
    <xf numFmtId="167" fontId="5" fillId="34" borderId="47" xfId="0" applyNumberFormat="1" applyFont="1" applyFill="1" applyBorder="1" applyAlignment="1">
      <alignment/>
    </xf>
    <xf numFmtId="1" fontId="5" fillId="34" borderId="48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" fontId="4" fillId="34" borderId="49" xfId="0" applyNumberFormat="1" applyFont="1" applyFill="1" applyBorder="1" applyAlignment="1">
      <alignment/>
    </xf>
    <xf numFmtId="167" fontId="4" fillId="34" borderId="49" xfId="0" applyNumberFormat="1" applyFont="1" applyFill="1" applyBorder="1" applyAlignment="1">
      <alignment/>
    </xf>
    <xf numFmtId="167" fontId="4" fillId="34" borderId="22" xfId="0" applyNumberFormat="1" applyFont="1" applyFill="1" applyBorder="1" applyAlignment="1">
      <alignment/>
    </xf>
    <xf numFmtId="167" fontId="4" fillId="34" borderId="28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9" fontId="4" fillId="0" borderId="0" xfId="0" applyNumberFormat="1" applyFont="1" applyAlignment="1">
      <alignment horizontal="right"/>
    </xf>
    <xf numFmtId="0" fontId="4" fillId="41" borderId="0" xfId="0" applyFont="1" applyFill="1" applyAlignment="1">
      <alignment horizontal="left"/>
    </xf>
    <xf numFmtId="167" fontId="4" fillId="43" borderId="0" xfId="0" applyNumberFormat="1" applyFont="1" applyFill="1" applyAlignment="1">
      <alignment/>
    </xf>
    <xf numFmtId="0" fontId="10" fillId="0" borderId="45" xfId="0" applyFont="1" applyBorder="1" applyAlignment="1">
      <alignment/>
    </xf>
    <xf numFmtId="167" fontId="4" fillId="41" borderId="0" xfId="0" applyNumberFormat="1" applyFont="1" applyFill="1" applyAlignment="1">
      <alignment/>
    </xf>
    <xf numFmtId="49" fontId="4" fillId="41" borderId="45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4" fillId="44" borderId="27" xfId="0" applyNumberFormat="1" applyFont="1" applyFill="1" applyBorder="1" applyAlignment="1">
      <alignment horizontal="right"/>
    </xf>
    <xf numFmtId="167" fontId="4" fillId="44" borderId="0" xfId="0" applyNumberFormat="1" applyFont="1" applyFill="1" applyAlignment="1">
      <alignment/>
    </xf>
    <xf numFmtId="170" fontId="4" fillId="0" borderId="0" xfId="0" applyNumberFormat="1" applyFont="1" applyAlignment="1">
      <alignment horizontal="left"/>
    </xf>
    <xf numFmtId="1" fontId="4" fillId="34" borderId="50" xfId="0" applyNumberFormat="1" applyFont="1" applyFill="1" applyBorder="1" applyAlignment="1">
      <alignment/>
    </xf>
    <xf numFmtId="167" fontId="4" fillId="34" borderId="51" xfId="0" applyNumberFormat="1" applyFont="1" applyFill="1" applyBorder="1" applyAlignment="1">
      <alignment/>
    </xf>
    <xf numFmtId="167" fontId="4" fillId="34" borderId="5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4" fillId="43" borderId="53" xfId="0" applyFont="1" applyFill="1" applyBorder="1" applyAlignment="1">
      <alignment/>
    </xf>
    <xf numFmtId="167" fontId="4" fillId="0" borderId="51" xfId="0" applyNumberFormat="1" applyFont="1" applyBorder="1" applyAlignment="1">
      <alignment/>
    </xf>
    <xf numFmtId="167" fontId="4" fillId="0" borderId="54" xfId="0" applyNumberFormat="1" applyFont="1" applyBorder="1" applyAlignment="1">
      <alignment/>
    </xf>
    <xf numFmtId="1" fontId="10" fillId="0" borderId="45" xfId="0" applyNumberFormat="1" applyFont="1" applyBorder="1" applyAlignment="1">
      <alignment/>
    </xf>
    <xf numFmtId="0" fontId="4" fillId="41" borderId="53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55" xfId="0" applyFont="1" applyBorder="1" applyAlignment="1">
      <alignment horizontal="right" vertical="top" wrapText="1"/>
    </xf>
    <xf numFmtId="0" fontId="13" fillId="0" borderId="0" xfId="0" applyFont="1" applyAlignment="1">
      <alignment wrapText="1"/>
    </xf>
    <xf numFmtId="0" fontId="14" fillId="0" borderId="0" xfId="43" applyFont="1" applyAlignment="1" applyProtection="1">
      <alignment/>
      <protection/>
    </xf>
    <xf numFmtId="0" fontId="4" fillId="34" borderId="46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167" fontId="4" fillId="0" borderId="21" xfId="0" applyNumberFormat="1" applyFont="1" applyBorder="1" applyAlignment="1">
      <alignment/>
    </xf>
    <xf numFmtId="167" fontId="4" fillId="0" borderId="56" xfId="0" applyNumberFormat="1" applyFont="1" applyBorder="1" applyAlignment="1">
      <alignment/>
    </xf>
    <xf numFmtId="167" fontId="4" fillId="34" borderId="20" xfId="0" applyNumberFormat="1" applyFont="1" applyFill="1" applyBorder="1" applyAlignment="1">
      <alignment/>
    </xf>
    <xf numFmtId="0" fontId="4" fillId="0" borderId="45" xfId="0" applyFont="1" applyBorder="1" applyAlignment="1">
      <alignment/>
    </xf>
    <xf numFmtId="167" fontId="4" fillId="34" borderId="32" xfId="0" applyNumberFormat="1" applyFont="1" applyFill="1" applyBorder="1" applyAlignment="1">
      <alignment/>
    </xf>
    <xf numFmtId="167" fontId="4" fillId="34" borderId="12" xfId="0" applyNumberFormat="1" applyFont="1" applyFill="1" applyBorder="1" applyAlignment="1">
      <alignment/>
    </xf>
    <xf numFmtId="167" fontId="4" fillId="35" borderId="14" xfId="0" applyNumberFormat="1" applyFont="1" applyFill="1" applyBorder="1" applyAlignment="1">
      <alignment/>
    </xf>
    <xf numFmtId="167" fontId="5" fillId="34" borderId="48" xfId="0" applyNumberFormat="1" applyFont="1" applyFill="1" applyBorder="1" applyAlignment="1">
      <alignment/>
    </xf>
    <xf numFmtId="0" fontId="4" fillId="0" borderId="44" xfId="0" applyFont="1" applyBorder="1" applyAlignment="1">
      <alignment/>
    </xf>
    <xf numFmtId="0" fontId="4" fillId="0" borderId="34" xfId="0" applyFont="1" applyBorder="1" applyAlignment="1">
      <alignment/>
    </xf>
    <xf numFmtId="167" fontId="4" fillId="0" borderId="57" xfId="0" applyNumberFormat="1" applyFont="1" applyBorder="1" applyAlignment="1">
      <alignment/>
    </xf>
    <xf numFmtId="0" fontId="10" fillId="0" borderId="34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5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60" xfId="0" applyFont="1" applyBorder="1" applyAlignment="1">
      <alignment/>
    </xf>
    <xf numFmtId="1" fontId="4" fillId="0" borderId="33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4" fillId="0" borderId="36" xfId="0" applyFont="1" applyBorder="1" applyAlignment="1">
      <alignment/>
    </xf>
    <xf numFmtId="167" fontId="4" fillId="34" borderId="17" xfId="0" applyNumberFormat="1" applyFont="1" applyFill="1" applyBorder="1" applyAlignment="1">
      <alignment/>
    </xf>
    <xf numFmtId="167" fontId="4" fillId="34" borderId="58" xfId="0" applyNumberFormat="1" applyFont="1" applyFill="1" applyBorder="1" applyAlignment="1">
      <alignment/>
    </xf>
    <xf numFmtId="0" fontId="4" fillId="0" borderId="0" xfId="0" applyFont="1" applyAlignment="1" quotePrefix="1">
      <alignment horizontal="center" vertical="center"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" fontId="8" fillId="42" borderId="20" xfId="0" applyNumberFormat="1" applyFont="1" applyFill="1" applyBorder="1" applyAlignment="1">
      <alignment horizontal="center"/>
    </xf>
    <xf numFmtId="1" fontId="8" fillId="42" borderId="46" xfId="0" applyNumberFormat="1" applyFont="1" applyFill="1" applyBorder="1" applyAlignment="1">
      <alignment horizontal="center"/>
    </xf>
    <xf numFmtId="0" fontId="8" fillId="42" borderId="61" xfId="0" applyFont="1" applyFill="1" applyBorder="1" applyAlignment="1">
      <alignment horizontal="right" vertical="center"/>
    </xf>
    <xf numFmtId="1" fontId="8" fillId="34" borderId="61" xfId="0" applyNumberFormat="1" applyFont="1" applyFill="1" applyBorder="1" applyAlignment="1">
      <alignment horizontal="right" vertical="center"/>
    </xf>
    <xf numFmtId="0" fontId="8" fillId="34" borderId="62" xfId="0" applyFont="1" applyFill="1" applyBorder="1" applyAlignment="1">
      <alignment horizontal="right" vertical="center"/>
    </xf>
    <xf numFmtId="0" fontId="8" fillId="42" borderId="53" xfId="0" applyFont="1" applyFill="1" applyBorder="1" applyAlignment="1">
      <alignment horizontal="right" vertical="center"/>
    </xf>
    <xf numFmtId="1" fontId="8" fillId="34" borderId="23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right" vertical="center"/>
    </xf>
    <xf numFmtId="0" fontId="4" fillId="44" borderId="10" xfId="0" applyFont="1" applyFill="1" applyBorder="1" applyAlignment="1">
      <alignment/>
    </xf>
    <xf numFmtId="0" fontId="4" fillId="0" borderId="12" xfId="0" applyFont="1" applyBorder="1" applyAlignment="1">
      <alignment/>
    </xf>
    <xf numFmtId="167" fontId="5" fillId="34" borderId="63" xfId="0" applyNumberFormat="1" applyFont="1" applyFill="1" applyBorder="1" applyAlignment="1">
      <alignment/>
    </xf>
    <xf numFmtId="0" fontId="5" fillId="34" borderId="64" xfId="0" applyFont="1" applyFill="1" applyBorder="1" applyAlignment="1">
      <alignment/>
    </xf>
    <xf numFmtId="171" fontId="4" fillId="34" borderId="65" xfId="0" applyNumberFormat="1" applyFont="1" applyFill="1" applyBorder="1" applyAlignment="1">
      <alignment/>
    </xf>
    <xf numFmtId="171" fontId="4" fillId="34" borderId="66" xfId="0" applyNumberFormat="1" applyFont="1" applyFill="1" applyBorder="1" applyAlignment="1">
      <alignment/>
    </xf>
    <xf numFmtId="0" fontId="4" fillId="34" borderId="67" xfId="0" applyFont="1" applyFill="1" applyBorder="1" applyAlignment="1">
      <alignment/>
    </xf>
    <xf numFmtId="0" fontId="4" fillId="34" borderId="68" xfId="0" applyFont="1" applyFill="1" applyBorder="1" applyAlignment="1">
      <alignment/>
    </xf>
    <xf numFmtId="171" fontId="4" fillId="34" borderId="67" xfId="0" applyNumberFormat="1" applyFont="1" applyFill="1" applyBorder="1" applyAlignment="1">
      <alignment/>
    </xf>
    <xf numFmtId="3" fontId="4" fillId="35" borderId="69" xfId="0" applyNumberFormat="1" applyFont="1" applyFill="1" applyBorder="1" applyAlignment="1">
      <alignment/>
    </xf>
    <xf numFmtId="0" fontId="4" fillId="0" borderId="65" xfId="0" applyFont="1" applyFill="1" applyBorder="1" applyAlignment="1">
      <alignment/>
    </xf>
    <xf numFmtId="170" fontId="4" fillId="0" borderId="70" xfId="0" applyNumberFormat="1" applyFont="1" applyBorder="1" applyAlignment="1">
      <alignment horizontal="left"/>
    </xf>
    <xf numFmtId="0" fontId="4" fillId="33" borderId="10" xfId="0" applyFont="1" applyFill="1" applyBorder="1" applyAlignment="1">
      <alignment/>
    </xf>
    <xf numFmtId="49" fontId="4" fillId="43" borderId="45" xfId="0" applyNumberFormat="1" applyFont="1" applyFill="1" applyBorder="1" applyAlignment="1">
      <alignment horizontal="right"/>
    </xf>
    <xf numFmtId="0" fontId="5" fillId="0" borderId="71" xfId="0" applyFont="1" applyBorder="1" applyAlignment="1">
      <alignment/>
    </xf>
    <xf numFmtId="49" fontId="4" fillId="41" borderId="19" xfId="0" applyNumberFormat="1" applyFont="1" applyFill="1" applyBorder="1" applyAlignment="1">
      <alignment horizontal="right"/>
    </xf>
    <xf numFmtId="0" fontId="5" fillId="34" borderId="14" xfId="0" applyFont="1" applyFill="1" applyBorder="1" applyAlignment="1">
      <alignment vertical="top"/>
    </xf>
    <xf numFmtId="0" fontId="5" fillId="34" borderId="7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167" fontId="4" fillId="34" borderId="21" xfId="0" applyNumberFormat="1" applyFont="1" applyFill="1" applyBorder="1" applyAlignment="1">
      <alignment/>
    </xf>
    <xf numFmtId="0" fontId="8" fillId="34" borderId="73" xfId="0" applyFont="1" applyFill="1" applyBorder="1" applyAlignment="1">
      <alignment horizontal="center"/>
    </xf>
    <xf numFmtId="0" fontId="5" fillId="34" borderId="74" xfId="0" applyFont="1" applyFill="1" applyBorder="1" applyAlignment="1">
      <alignment horizontal="center"/>
    </xf>
    <xf numFmtId="0" fontId="5" fillId="34" borderId="75" xfId="0" applyFont="1" applyFill="1" applyBorder="1" applyAlignment="1">
      <alignment horizontal="center"/>
    </xf>
    <xf numFmtId="0" fontId="5" fillId="34" borderId="61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67" fontId="5" fillId="0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34" borderId="53" xfId="0" applyFont="1" applyFill="1" applyBorder="1" applyAlignment="1">
      <alignment/>
    </xf>
    <xf numFmtId="0" fontId="5" fillId="37" borderId="48" xfId="0" applyFont="1" applyFill="1" applyBorder="1" applyAlignment="1">
      <alignment vertical="top" wrapText="1"/>
    </xf>
    <xf numFmtId="0" fontId="5" fillId="40" borderId="47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4" fillId="33" borderId="56" xfId="0" applyFont="1" applyFill="1" applyBorder="1" applyAlignment="1" quotePrefix="1">
      <alignment horizontal="center"/>
    </xf>
    <xf numFmtId="0" fontId="5" fillId="34" borderId="11" xfId="0" applyFont="1" applyFill="1" applyBorder="1" applyAlignment="1">
      <alignment vertical="top" wrapText="1"/>
    </xf>
    <xf numFmtId="0" fontId="5" fillId="34" borderId="61" xfId="0" applyFont="1" applyFill="1" applyBorder="1" applyAlignment="1">
      <alignment/>
    </xf>
    <xf numFmtId="0" fontId="5" fillId="0" borderId="77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1" fontId="4" fillId="37" borderId="78" xfId="0" applyNumberFormat="1" applyFont="1" applyFill="1" applyBorder="1" applyAlignment="1" quotePrefix="1">
      <alignment horizontal="center" vertical="center"/>
    </xf>
    <xf numFmtId="1" fontId="4" fillId="38" borderId="51" xfId="0" applyNumberFormat="1" applyFont="1" applyFill="1" applyBorder="1" applyAlignment="1" quotePrefix="1">
      <alignment horizontal="center" vertical="center"/>
    </xf>
    <xf numFmtId="1" fontId="4" fillId="39" borderId="51" xfId="0" applyNumberFormat="1" applyFont="1" applyFill="1" applyBorder="1" applyAlignment="1" quotePrefix="1">
      <alignment horizontal="center" vertical="center"/>
    </xf>
    <xf numFmtId="1" fontId="4" fillId="35" borderId="51" xfId="0" applyNumberFormat="1" applyFont="1" applyFill="1" applyBorder="1" applyAlignment="1" quotePrefix="1">
      <alignment horizontal="center" vertical="center"/>
    </xf>
    <xf numFmtId="1" fontId="4" fillId="33" borderId="51" xfId="0" applyNumberFormat="1" applyFont="1" applyFill="1" applyBorder="1" applyAlignment="1" quotePrefix="1">
      <alignment horizontal="center" vertical="center"/>
    </xf>
    <xf numFmtId="1" fontId="4" fillId="33" borderId="54" xfId="0" applyNumberFormat="1" applyFont="1" applyFill="1" applyBorder="1" applyAlignment="1" quotePrefix="1">
      <alignment horizontal="center" vertical="center"/>
    </xf>
    <xf numFmtId="1" fontId="4" fillId="40" borderId="52" xfId="0" applyNumberFormat="1" applyFont="1" applyFill="1" applyBorder="1" applyAlignment="1" quotePrefix="1">
      <alignment horizontal="center" vertical="center"/>
    </xf>
    <xf numFmtId="1" fontId="4" fillId="37" borderId="46" xfId="0" applyNumberFormat="1" applyFont="1" applyFill="1" applyBorder="1" applyAlignment="1" quotePrefix="1">
      <alignment horizontal="center" vertical="center"/>
    </xf>
    <xf numFmtId="1" fontId="4" fillId="38" borderId="26" xfId="0" applyNumberFormat="1" applyFont="1" applyFill="1" applyBorder="1" applyAlignment="1" quotePrefix="1">
      <alignment horizontal="center" vertical="center"/>
    </xf>
    <xf numFmtId="1" fontId="4" fillId="39" borderId="26" xfId="0" applyNumberFormat="1" applyFont="1" applyFill="1" applyBorder="1" applyAlignment="1" quotePrefix="1">
      <alignment horizontal="center" vertical="center"/>
    </xf>
    <xf numFmtId="1" fontId="4" fillId="35" borderId="26" xfId="0" applyNumberFormat="1" applyFont="1" applyFill="1" applyBorder="1" applyAlignment="1" quotePrefix="1">
      <alignment horizontal="center" vertical="center"/>
    </xf>
    <xf numFmtId="1" fontId="4" fillId="33" borderId="26" xfId="0" applyNumberFormat="1" applyFont="1" applyFill="1" applyBorder="1" applyAlignment="1" quotePrefix="1">
      <alignment horizontal="center" vertical="center"/>
    </xf>
    <xf numFmtId="1" fontId="4" fillId="33" borderId="35" xfId="0" applyNumberFormat="1" applyFont="1" applyFill="1" applyBorder="1" applyAlignment="1" quotePrefix="1">
      <alignment horizontal="center" vertical="center"/>
    </xf>
    <xf numFmtId="1" fontId="4" fillId="40" borderId="36" xfId="0" applyNumberFormat="1" applyFont="1" applyFill="1" applyBorder="1" applyAlignment="1" quotePrefix="1">
      <alignment horizontal="center" vertical="center"/>
    </xf>
    <xf numFmtId="0" fontId="5" fillId="38" borderId="79" xfId="0" applyFont="1" applyFill="1" applyBorder="1" applyAlignment="1">
      <alignment vertical="top"/>
    </xf>
    <xf numFmtId="0" fontId="5" fillId="38" borderId="13" xfId="0" applyFont="1" applyFill="1" applyBorder="1" applyAlignment="1">
      <alignment vertical="top"/>
    </xf>
    <xf numFmtId="0" fontId="5" fillId="39" borderId="79" xfId="0" applyFont="1" applyFill="1" applyBorder="1" applyAlignment="1">
      <alignment vertical="top"/>
    </xf>
    <xf numFmtId="0" fontId="5" fillId="39" borderId="13" xfId="0" applyFont="1" applyFill="1" applyBorder="1" applyAlignment="1">
      <alignment vertical="top"/>
    </xf>
    <xf numFmtId="0" fontId="5" fillId="35" borderId="79" xfId="0" applyFont="1" applyFill="1" applyBorder="1" applyAlignment="1">
      <alignment vertical="top"/>
    </xf>
    <xf numFmtId="0" fontId="5" fillId="35" borderId="13" xfId="0" applyFont="1" applyFill="1" applyBorder="1" applyAlignment="1">
      <alignment vertical="top"/>
    </xf>
    <xf numFmtId="0" fontId="5" fillId="33" borderId="79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/>
    </xf>
    <xf numFmtId="0" fontId="4" fillId="0" borderId="80" xfId="0" applyFont="1" applyBorder="1" applyAlignment="1">
      <alignment/>
    </xf>
    <xf numFmtId="0" fontId="5" fillId="34" borderId="73" xfId="0" applyFont="1" applyFill="1" applyBorder="1" applyAlignment="1">
      <alignment horizontal="center"/>
    </xf>
    <xf numFmtId="0" fontId="4" fillId="34" borderId="81" xfId="0" applyFont="1" applyFill="1" applyBorder="1" applyAlignment="1">
      <alignment horizontal="center"/>
    </xf>
    <xf numFmtId="1" fontId="4" fillId="34" borderId="25" xfId="0" applyNumberFormat="1" applyFont="1" applyFill="1" applyBorder="1" applyAlignment="1">
      <alignment/>
    </xf>
    <xf numFmtId="0" fontId="0" fillId="34" borderId="13" xfId="0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left" vertical="center"/>
    </xf>
    <xf numFmtId="0" fontId="5" fillId="34" borderId="49" xfId="0" applyFont="1" applyFill="1" applyBorder="1" applyAlignment="1">
      <alignment horizontal="center" vertical="center"/>
    </xf>
    <xf numFmtId="167" fontId="5" fillId="34" borderId="22" xfId="0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9" fillId="0" borderId="0" xfId="43" applyFont="1" applyAlignment="1" applyProtection="1">
      <alignment/>
      <protection/>
    </xf>
    <xf numFmtId="0" fontId="8" fillId="34" borderId="82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right" vertical="center"/>
    </xf>
    <xf numFmtId="167" fontId="4" fillId="34" borderId="62" xfId="0" applyNumberFormat="1" applyFont="1" applyFill="1" applyBorder="1" applyAlignment="1">
      <alignment/>
    </xf>
    <xf numFmtId="0" fontId="4" fillId="34" borderId="39" xfId="0" applyFont="1" applyFill="1" applyBorder="1" applyAlignment="1">
      <alignment horizontal="center"/>
    </xf>
    <xf numFmtId="167" fontId="4" fillId="34" borderId="83" xfId="0" applyNumberFormat="1" applyFont="1" applyFill="1" applyBorder="1" applyAlignment="1">
      <alignment/>
    </xf>
    <xf numFmtId="167" fontId="4" fillId="34" borderId="59" xfId="0" applyNumberFormat="1" applyFont="1" applyFill="1" applyBorder="1" applyAlignment="1">
      <alignment/>
    </xf>
    <xf numFmtId="1" fontId="8" fillId="34" borderId="70" xfId="0" applyNumberFormat="1" applyFont="1" applyFill="1" applyBorder="1" applyAlignment="1">
      <alignment horizontal="center"/>
    </xf>
    <xf numFmtId="1" fontId="8" fillId="34" borderId="71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right" vertical="top" wrapText="1"/>
    </xf>
    <xf numFmtId="167" fontId="4" fillId="0" borderId="33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51" xfId="0" applyBorder="1" applyAlignment="1">
      <alignment/>
    </xf>
    <xf numFmtId="0" fontId="0" fillId="0" borderId="18" xfId="0" applyBorder="1" applyAlignment="1">
      <alignment/>
    </xf>
    <xf numFmtId="0" fontId="0" fillId="0" borderId="51" xfId="0" applyNumberFormat="1" applyBorder="1" applyAlignment="1">
      <alignment/>
    </xf>
    <xf numFmtId="0" fontId="18" fillId="0" borderId="12" xfId="0" applyFont="1" applyBorder="1" applyAlignment="1">
      <alignment/>
    </xf>
    <xf numFmtId="0" fontId="0" fillId="45" borderId="28" xfId="0" applyFill="1" applyBorder="1" applyAlignment="1">
      <alignment/>
    </xf>
    <xf numFmtId="0" fontId="0" fillId="45" borderId="10" xfId="0" applyFill="1" applyBorder="1" applyAlignment="1">
      <alignment/>
    </xf>
    <xf numFmtId="0" fontId="20" fillId="0" borderId="79" xfId="0" applyFont="1" applyBorder="1" applyAlignment="1">
      <alignment/>
    </xf>
    <xf numFmtId="0" fontId="20" fillId="0" borderId="12" xfId="0" applyFont="1" applyBorder="1" applyAlignment="1">
      <alignment/>
    </xf>
    <xf numFmtId="167" fontId="18" fillId="46" borderId="47" xfId="0" applyNumberFormat="1" applyFont="1" applyFill="1" applyBorder="1" applyAlignment="1">
      <alignment horizontal="center" vertical="center"/>
    </xf>
    <xf numFmtId="0" fontId="4" fillId="46" borderId="10" xfId="0" applyFont="1" applyFill="1" applyBorder="1" applyAlignment="1">
      <alignment/>
    </xf>
    <xf numFmtId="0" fontId="0" fillId="0" borderId="28" xfId="0" applyBorder="1" applyAlignment="1">
      <alignment horizontal="right"/>
    </xf>
    <xf numFmtId="0" fontId="0" fillId="0" borderId="5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50" xfId="0" applyBorder="1" applyAlignment="1">
      <alignment/>
    </xf>
    <xf numFmtId="0" fontId="0" fillId="0" borderId="59" xfId="0" applyBorder="1" applyAlignment="1">
      <alignment/>
    </xf>
    <xf numFmtId="0" fontId="0" fillId="0" borderId="33" xfId="0" applyBorder="1" applyAlignment="1">
      <alignment/>
    </xf>
    <xf numFmtId="0" fontId="0" fillId="0" borderId="52" xfId="0" applyBorder="1" applyAlignment="1">
      <alignment/>
    </xf>
    <xf numFmtId="0" fontId="18" fillId="0" borderId="84" xfId="0" applyFont="1" applyBorder="1" applyAlignment="1">
      <alignment/>
    </xf>
    <xf numFmtId="0" fontId="0" fillId="0" borderId="52" xfId="0" applyNumberFormat="1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18" fillId="0" borderId="41" xfId="0" applyFont="1" applyBorder="1" applyAlignment="1">
      <alignment/>
    </xf>
    <xf numFmtId="0" fontId="18" fillId="0" borderId="85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7" fontId="4" fillId="35" borderId="12" xfId="0" applyNumberFormat="1" applyFont="1" applyFill="1" applyBorder="1" applyAlignment="1">
      <alignment/>
    </xf>
    <xf numFmtId="167" fontId="4" fillId="0" borderId="22" xfId="0" applyNumberFormat="1" applyFont="1" applyBorder="1" applyAlignment="1">
      <alignment/>
    </xf>
    <xf numFmtId="167" fontId="4" fillId="0" borderId="59" xfId="0" applyNumberFormat="1" applyFont="1" applyBorder="1" applyAlignment="1">
      <alignment/>
    </xf>
    <xf numFmtId="167" fontId="4" fillId="35" borderId="63" xfId="0" applyNumberFormat="1" applyFont="1" applyFill="1" applyBorder="1" applyAlignment="1">
      <alignment/>
    </xf>
    <xf numFmtId="167" fontId="4" fillId="34" borderId="31" xfId="0" applyNumberFormat="1" applyFont="1" applyFill="1" applyBorder="1" applyAlignment="1">
      <alignment/>
    </xf>
    <xf numFmtId="167" fontId="5" fillId="34" borderId="79" xfId="0" applyNumberFormat="1" applyFont="1" applyFill="1" applyBorder="1" applyAlignment="1">
      <alignment/>
    </xf>
    <xf numFmtId="171" fontId="4" fillId="34" borderId="86" xfId="0" applyNumberFormat="1" applyFont="1" applyFill="1" applyBorder="1" applyAlignment="1">
      <alignment/>
    </xf>
    <xf numFmtId="167" fontId="4" fillId="0" borderId="26" xfId="0" applyNumberFormat="1" applyFont="1" applyBorder="1" applyAlignment="1">
      <alignment/>
    </xf>
    <xf numFmtId="167" fontId="4" fillId="0" borderId="36" xfId="0" applyNumberFormat="1" applyFont="1" applyBorder="1" applyAlignment="1">
      <alignment/>
    </xf>
    <xf numFmtId="167" fontId="4" fillId="34" borderId="16" xfId="0" applyNumberFormat="1" applyFont="1" applyFill="1" applyBorder="1" applyAlignment="1">
      <alignment/>
    </xf>
    <xf numFmtId="167" fontId="4" fillId="0" borderId="38" xfId="0" applyNumberFormat="1" applyFont="1" applyBorder="1" applyAlignment="1">
      <alignment/>
    </xf>
    <xf numFmtId="167" fontId="4" fillId="0" borderId="39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/>
    </xf>
    <xf numFmtId="0" fontId="0" fillId="45" borderId="21" xfId="0" applyFont="1" applyFill="1" applyBorder="1" applyAlignment="1">
      <alignment/>
    </xf>
    <xf numFmtId="0" fontId="0" fillId="0" borderId="87" xfId="0" applyBorder="1" applyAlignment="1">
      <alignment/>
    </xf>
    <xf numFmtId="0" fontId="0" fillId="0" borderId="57" xfId="0" applyBorder="1" applyAlignment="1">
      <alignment/>
    </xf>
    <xf numFmtId="0" fontId="0" fillId="0" borderId="88" xfId="0" applyBorder="1" applyAlignment="1">
      <alignment/>
    </xf>
    <xf numFmtId="0" fontId="0" fillId="0" borderId="36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2" xfId="0" applyBorder="1" applyAlignment="1">
      <alignment/>
    </xf>
    <xf numFmtId="0" fontId="1" fillId="0" borderId="0" xfId="43" applyAlignment="1" applyProtection="1">
      <alignment/>
      <protection/>
    </xf>
    <xf numFmtId="0" fontId="0" fillId="45" borderId="18" xfId="0" applyFill="1" applyBorder="1" applyAlignment="1">
      <alignment/>
    </xf>
    <xf numFmtId="0" fontId="0" fillId="45" borderId="51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0" borderId="0" xfId="0" applyAlignment="1">
      <alignment horizontal="center"/>
    </xf>
    <xf numFmtId="0" fontId="8" fillId="34" borderId="24" xfId="0" applyFont="1" applyFill="1" applyBorder="1" applyAlignment="1">
      <alignment horizontal="left" vertical="center"/>
    </xf>
    <xf numFmtId="0" fontId="5" fillId="34" borderId="79" xfId="0" applyFont="1" applyFill="1" applyBorder="1" applyAlignment="1">
      <alignment wrapText="1"/>
    </xf>
    <xf numFmtId="167" fontId="4" fillId="34" borderId="56" xfId="0" applyNumberFormat="1" applyFont="1" applyFill="1" applyBorder="1" applyAlignment="1" quotePrefix="1">
      <alignment horizontal="right"/>
    </xf>
    <xf numFmtId="0" fontId="4" fillId="34" borderId="35" xfId="0" applyFont="1" applyFill="1" applyBorder="1" applyAlignment="1" quotePrefix="1">
      <alignment horizontal="right"/>
    </xf>
    <xf numFmtId="0" fontId="4" fillId="34" borderId="21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5" fillId="34" borderId="14" xfId="0" applyFont="1" applyFill="1" applyBorder="1" applyAlignment="1">
      <alignment horizontal="left" wrapText="1"/>
    </xf>
    <xf numFmtId="0" fontId="5" fillId="34" borderId="47" xfId="0" applyFont="1" applyFill="1" applyBorder="1" applyAlignment="1">
      <alignment horizontal="left" wrapText="1"/>
    </xf>
    <xf numFmtId="0" fontId="4" fillId="44" borderId="45" xfId="0" applyFont="1" applyFill="1" applyBorder="1" applyAlignment="1" quotePrefix="1">
      <alignment/>
    </xf>
    <xf numFmtId="0" fontId="4" fillId="41" borderId="44" xfId="0" applyFont="1" applyFill="1" applyBorder="1" applyAlignment="1" quotePrefix="1">
      <alignment/>
    </xf>
    <xf numFmtId="1" fontId="8" fillId="42" borderId="28" xfId="0" applyNumberFormat="1" applyFont="1" applyFill="1" applyBorder="1" applyAlignment="1">
      <alignment horizontal="center"/>
    </xf>
    <xf numFmtId="1" fontId="8" fillId="42" borderId="57" xfId="0" applyNumberFormat="1" applyFont="1" applyFill="1" applyBorder="1" applyAlignment="1">
      <alignment horizontal="center"/>
    </xf>
    <xf numFmtId="0" fontId="4" fillId="34" borderId="36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center"/>
    </xf>
    <xf numFmtId="0" fontId="4" fillId="41" borderId="45" xfId="0" applyFont="1" applyFill="1" applyBorder="1" applyAlignment="1" quotePrefix="1">
      <alignment/>
    </xf>
    <xf numFmtId="0" fontId="5" fillId="39" borderId="33" xfId="0" applyFont="1" applyFill="1" applyBorder="1" applyAlignment="1">
      <alignment horizontal="center"/>
    </xf>
    <xf numFmtId="0" fontId="5" fillId="39" borderId="59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167" fontId="4" fillId="0" borderId="88" xfId="0" applyNumberFormat="1" applyFont="1" applyBorder="1" applyAlignment="1">
      <alignment/>
    </xf>
    <xf numFmtId="167" fontId="10" fillId="33" borderId="38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1" fontId="5" fillId="34" borderId="12" xfId="0" applyNumberFormat="1" applyFont="1" applyFill="1" applyBorder="1" applyAlignment="1">
      <alignment/>
    </xf>
    <xf numFmtId="167" fontId="5" fillId="34" borderId="12" xfId="0" applyNumberFormat="1" applyFont="1" applyFill="1" applyBorder="1" applyAlignment="1">
      <alignment/>
    </xf>
    <xf numFmtId="167" fontId="5" fillId="34" borderId="41" xfId="0" applyNumberFormat="1" applyFont="1" applyFill="1" applyBorder="1" applyAlignment="1">
      <alignment/>
    </xf>
    <xf numFmtId="0" fontId="8" fillId="34" borderId="32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/>
    </xf>
    <xf numFmtId="0" fontId="8" fillId="42" borderId="21" xfId="0" applyFont="1" applyFill="1" applyBorder="1" applyAlignment="1">
      <alignment horizontal="center"/>
    </xf>
    <xf numFmtId="0" fontId="8" fillId="42" borderId="57" xfId="0" applyFont="1" applyFill="1" applyBorder="1" applyAlignment="1">
      <alignment horizontal="center"/>
    </xf>
    <xf numFmtId="0" fontId="10" fillId="0" borderId="20" xfId="0" applyFont="1" applyBorder="1" applyAlignment="1">
      <alignment/>
    </xf>
    <xf numFmtId="1" fontId="4" fillId="34" borderId="83" xfId="0" applyNumberFormat="1" applyFont="1" applyFill="1" applyBorder="1" applyAlignment="1">
      <alignment/>
    </xf>
    <xf numFmtId="0" fontId="10" fillId="0" borderId="58" xfId="0" applyFont="1" applyBorder="1" applyAlignment="1">
      <alignment/>
    </xf>
    <xf numFmtId="1" fontId="4" fillId="34" borderId="28" xfId="0" applyNumberFormat="1" applyFont="1" applyFill="1" applyBorder="1" applyAlignment="1">
      <alignment/>
    </xf>
    <xf numFmtId="0" fontId="8" fillId="34" borderId="48" xfId="0" applyFont="1" applyFill="1" applyBorder="1" applyAlignment="1">
      <alignment/>
    </xf>
    <xf numFmtId="1" fontId="5" fillId="34" borderId="14" xfId="0" applyNumberFormat="1" applyFont="1" applyFill="1" applyBorder="1" applyAlignment="1">
      <alignment/>
    </xf>
    <xf numFmtId="1" fontId="10" fillId="33" borderId="38" xfId="0" applyNumberFormat="1" applyFont="1" applyFill="1" applyBorder="1" applyAlignment="1">
      <alignment/>
    </xf>
    <xf numFmtId="167" fontId="10" fillId="33" borderId="39" xfId="0" applyNumberFormat="1" applyFont="1" applyFill="1" applyBorder="1" applyAlignment="1">
      <alignment/>
    </xf>
    <xf numFmtId="1" fontId="4" fillId="34" borderId="21" xfId="0" applyNumberFormat="1" applyFont="1" applyFill="1" applyBorder="1" applyAlignment="1">
      <alignment/>
    </xf>
    <xf numFmtId="0" fontId="10" fillId="0" borderId="32" xfId="0" applyFont="1" applyBorder="1" applyAlignment="1">
      <alignment/>
    </xf>
    <xf numFmtId="1" fontId="4" fillId="34" borderId="51" xfId="0" applyNumberFormat="1" applyFont="1" applyFill="1" applyBorder="1" applyAlignment="1">
      <alignment/>
    </xf>
    <xf numFmtId="1" fontId="10" fillId="0" borderId="32" xfId="0" applyNumberFormat="1" applyFont="1" applyBorder="1" applyAlignment="1">
      <alignment/>
    </xf>
    <xf numFmtId="1" fontId="10" fillId="0" borderId="58" xfId="0" applyNumberFormat="1" applyFont="1" applyBorder="1" applyAlignment="1">
      <alignment/>
    </xf>
    <xf numFmtId="0" fontId="8" fillId="34" borderId="20" xfId="0" applyFont="1" applyFill="1" applyBorder="1" applyAlignment="1">
      <alignment horizontal="right" vertical="center"/>
    </xf>
    <xf numFmtId="0" fontId="8" fillId="34" borderId="46" xfId="0" applyFont="1" applyFill="1" applyBorder="1" applyAlignment="1">
      <alignment horizontal="right" vertical="center"/>
    </xf>
    <xf numFmtId="1" fontId="10" fillId="34" borderId="11" xfId="0" applyNumberFormat="1" applyFont="1" applyFill="1" applyBorder="1" applyAlignment="1">
      <alignment/>
    </xf>
    <xf numFmtId="167" fontId="10" fillId="34" borderId="12" xfId="0" applyNumberFormat="1" applyFont="1" applyFill="1" applyBorder="1" applyAlignment="1">
      <alignment/>
    </xf>
    <xf numFmtId="0" fontId="8" fillId="34" borderId="76" xfId="0" applyFont="1" applyFill="1" applyBorder="1" applyAlignment="1">
      <alignment horizontal="right" vertical="center"/>
    </xf>
    <xf numFmtId="0" fontId="8" fillId="34" borderId="72" xfId="0" applyFont="1" applyFill="1" applyBorder="1" applyAlignment="1">
      <alignment horizontal="right" vertical="center"/>
    </xf>
    <xf numFmtId="0" fontId="4" fillId="43" borderId="45" xfId="0" applyFont="1" applyFill="1" applyBorder="1" applyAlignment="1" quotePrefix="1">
      <alignment/>
    </xf>
    <xf numFmtId="167" fontId="8" fillId="42" borderId="57" xfId="0" applyNumberFormat="1" applyFont="1" applyFill="1" applyBorder="1" applyAlignment="1">
      <alignment horizontal="center"/>
    </xf>
    <xf numFmtId="167" fontId="8" fillId="42" borderId="28" xfId="0" applyNumberFormat="1" applyFont="1" applyFill="1" applyBorder="1" applyAlignment="1">
      <alignment horizontal="center"/>
    </xf>
    <xf numFmtId="167" fontId="8" fillId="42" borderId="59" xfId="0" applyNumberFormat="1" applyFont="1" applyFill="1" applyBorder="1" applyAlignment="1">
      <alignment horizontal="center"/>
    </xf>
    <xf numFmtId="167" fontId="8" fillId="42" borderId="88" xfId="0" applyNumberFormat="1" applyFont="1" applyFill="1" applyBorder="1" applyAlignment="1">
      <alignment horizontal="center"/>
    </xf>
    <xf numFmtId="0" fontId="8" fillId="34" borderId="13" xfId="0" applyFont="1" applyFill="1" applyBorder="1" applyAlignment="1">
      <alignment/>
    </xf>
    <xf numFmtId="0" fontId="10" fillId="0" borderId="58" xfId="0" applyFont="1" applyBorder="1" applyAlignment="1" quotePrefix="1">
      <alignment/>
    </xf>
    <xf numFmtId="0" fontId="4" fillId="47" borderId="45" xfId="0" applyFont="1" applyFill="1" applyBorder="1" applyAlignment="1">
      <alignment/>
    </xf>
    <xf numFmtId="0" fontId="13" fillId="0" borderId="0" xfId="0" applyFont="1" applyAlignment="1">
      <alignment/>
    </xf>
    <xf numFmtId="0" fontId="18" fillId="0" borderId="48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89" xfId="0" applyBorder="1" applyAlignment="1">
      <alignment/>
    </xf>
    <xf numFmtId="0" fontId="0" fillId="0" borderId="83" xfId="0" applyBorder="1" applyAlignment="1">
      <alignment/>
    </xf>
    <xf numFmtId="0" fontId="0" fillId="0" borderId="43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58" xfId="0" applyBorder="1" applyAlignment="1">
      <alignment/>
    </xf>
    <xf numFmtId="0" fontId="0" fillId="0" borderId="18" xfId="0" applyBorder="1" applyAlignment="1">
      <alignment/>
    </xf>
    <xf numFmtId="0" fontId="0" fillId="0" borderId="59" xfId="0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0" fillId="0" borderId="46" xfId="0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/>
    </xf>
    <xf numFmtId="1" fontId="4" fillId="34" borderId="21" xfId="0" applyNumberFormat="1" applyFont="1" applyFill="1" applyBorder="1" applyAlignment="1">
      <alignment horizontal="center" vertical="center"/>
    </xf>
    <xf numFmtId="0" fontId="0" fillId="48" borderId="10" xfId="0" applyFill="1" applyBorder="1" applyAlignment="1">
      <alignment/>
    </xf>
    <xf numFmtId="167" fontId="18" fillId="34" borderId="47" xfId="0" applyNumberFormat="1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14" fontId="4" fillId="0" borderId="18" xfId="0" applyNumberFormat="1" applyFont="1" applyFill="1" applyBorder="1" applyAlignment="1">
      <alignment horizontal="center" vertical="center" wrapText="1"/>
    </xf>
    <xf numFmtId="167" fontId="4" fillId="34" borderId="25" xfId="0" applyNumberFormat="1" applyFont="1" applyFill="1" applyBorder="1" applyAlignment="1">
      <alignment/>
    </xf>
    <xf numFmtId="0" fontId="10" fillId="0" borderId="2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80" xfId="0" applyFont="1" applyBorder="1" applyAlignment="1">
      <alignment vertical="top" wrapText="1"/>
    </xf>
    <xf numFmtId="0" fontId="0" fillId="0" borderId="90" xfId="0" applyFont="1" applyBorder="1" applyAlignment="1">
      <alignment vertical="top" wrapText="1"/>
    </xf>
    <xf numFmtId="0" fontId="0" fillId="0" borderId="91" xfId="0" applyFont="1" applyFill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33" xfId="0" applyFont="1" applyFill="1" applyBorder="1" applyAlignment="1">
      <alignment vertical="top" wrapText="1"/>
    </xf>
    <xf numFmtId="0" fontId="0" fillId="0" borderId="46" xfId="0" applyFont="1" applyBorder="1" applyAlignment="1">
      <alignment vertical="top" wrapText="1"/>
    </xf>
    <xf numFmtId="0" fontId="0" fillId="0" borderId="36" xfId="0" applyFont="1" applyFill="1" applyBorder="1" applyAlignment="1">
      <alignment vertical="top" wrapText="1"/>
    </xf>
    <xf numFmtId="0" fontId="0" fillId="0" borderId="71" xfId="0" applyFont="1" applyBorder="1" applyAlignment="1">
      <alignment horizontal="right" vertical="top" wrapText="1"/>
    </xf>
    <xf numFmtId="0" fontId="0" fillId="0" borderId="71" xfId="0" applyFont="1" applyBorder="1" applyAlignment="1">
      <alignment vertical="top" wrapText="1"/>
    </xf>
    <xf numFmtId="0" fontId="18" fillId="0" borderId="92" xfId="0" applyFont="1" applyBorder="1" applyAlignment="1">
      <alignment vertical="top" wrapText="1"/>
    </xf>
    <xf numFmtId="0" fontId="18" fillId="0" borderId="93" xfId="0" applyFont="1" applyBorder="1" applyAlignment="1">
      <alignment vertical="top" wrapText="1"/>
    </xf>
    <xf numFmtId="0" fontId="18" fillId="0" borderId="94" xfId="0" applyFont="1" applyFill="1" applyBorder="1" applyAlignment="1">
      <alignment vertical="top" wrapText="1"/>
    </xf>
    <xf numFmtId="0" fontId="18" fillId="0" borderId="93" xfId="0" applyFont="1" applyFill="1" applyBorder="1" applyAlignment="1">
      <alignment vertical="top" wrapText="1"/>
    </xf>
    <xf numFmtId="0" fontId="18" fillId="0" borderId="63" xfId="0" applyFont="1" applyFill="1" applyBorder="1" applyAlignment="1">
      <alignment vertical="top" wrapText="1"/>
    </xf>
    <xf numFmtId="0" fontId="18" fillId="0" borderId="84" xfId="0" applyFont="1" applyBorder="1" applyAlignment="1">
      <alignment vertical="top" wrapText="1"/>
    </xf>
    <xf numFmtId="0" fontId="0" fillId="0" borderId="95" xfId="0" applyFont="1" applyBorder="1" applyAlignment="1">
      <alignment vertical="top" wrapText="1"/>
    </xf>
    <xf numFmtId="0" fontId="0" fillId="0" borderId="96" xfId="0" applyFont="1" applyFill="1" applyBorder="1" applyAlignment="1">
      <alignment vertical="top" wrapText="1"/>
    </xf>
    <xf numFmtId="1" fontId="0" fillId="0" borderId="95" xfId="0" applyNumberFormat="1" applyFont="1" applyBorder="1" applyAlignment="1">
      <alignment/>
    </xf>
    <xf numFmtId="167" fontId="0" fillId="0" borderId="95" xfId="0" applyNumberFormat="1" applyFont="1" applyBorder="1" applyAlignment="1">
      <alignment/>
    </xf>
    <xf numFmtId="167" fontId="0" fillId="0" borderId="96" xfId="0" applyNumberFormat="1" applyFont="1" applyBorder="1" applyAlignment="1">
      <alignment/>
    </xf>
    <xf numFmtId="1" fontId="0" fillId="0" borderId="91" xfId="0" applyNumberFormat="1" applyFont="1" applyFill="1" applyBorder="1" applyAlignment="1">
      <alignment/>
    </xf>
    <xf numFmtId="0" fontId="0" fillId="0" borderId="18" xfId="0" applyFont="1" applyBorder="1" applyAlignment="1">
      <alignment vertical="top" wrapText="1"/>
    </xf>
    <xf numFmtId="0" fontId="0" fillId="0" borderId="42" xfId="0" applyFont="1" applyFill="1" applyBorder="1" applyAlignment="1">
      <alignment vertical="top" wrapText="1"/>
    </xf>
    <xf numFmtId="1" fontId="0" fillId="0" borderId="28" xfId="0" applyNumberFormat="1" applyFont="1" applyBorder="1" applyAlignment="1">
      <alignment/>
    </xf>
    <xf numFmtId="167" fontId="0" fillId="0" borderId="28" xfId="0" applyNumberFormat="1" applyFont="1" applyBorder="1" applyAlignment="1">
      <alignment/>
    </xf>
    <xf numFmtId="167" fontId="0" fillId="0" borderId="31" xfId="0" applyNumberFormat="1" applyFont="1" applyBorder="1" applyAlignment="1">
      <alignment/>
    </xf>
    <xf numFmtId="1" fontId="0" fillId="0" borderId="33" xfId="0" applyNumberFormat="1" applyFont="1" applyBorder="1" applyAlignment="1">
      <alignment/>
    </xf>
    <xf numFmtId="0" fontId="0" fillId="0" borderId="28" xfId="0" applyFont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0" fontId="0" fillId="0" borderId="51" xfId="0" applyFont="1" applyBorder="1" applyAlignment="1">
      <alignment vertical="top" wrapText="1"/>
    </xf>
    <xf numFmtId="0" fontId="0" fillId="0" borderId="54" xfId="0" applyFont="1" applyFill="1" applyBorder="1" applyAlignment="1">
      <alignment vertical="top" wrapText="1"/>
    </xf>
    <xf numFmtId="1" fontId="0" fillId="0" borderId="51" xfId="0" applyNumberFormat="1" applyFont="1" applyBorder="1" applyAlignment="1">
      <alignment/>
    </xf>
    <xf numFmtId="167" fontId="0" fillId="0" borderId="51" xfId="0" applyNumberFormat="1" applyFont="1" applyBorder="1" applyAlignment="1">
      <alignment/>
    </xf>
    <xf numFmtId="167" fontId="0" fillId="0" borderId="54" xfId="0" applyNumberFormat="1" applyFont="1" applyBorder="1" applyAlignment="1">
      <alignment/>
    </xf>
    <xf numFmtId="1" fontId="0" fillId="0" borderId="52" xfId="0" applyNumberFormat="1" applyFont="1" applyBorder="1" applyAlignment="1">
      <alignment/>
    </xf>
    <xf numFmtId="0" fontId="18" fillId="0" borderId="37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1" fontId="0" fillId="0" borderId="26" xfId="0" applyNumberFormat="1" applyFont="1" applyBorder="1" applyAlignment="1">
      <alignment/>
    </xf>
    <xf numFmtId="167" fontId="0" fillId="0" borderId="26" xfId="0" applyNumberFormat="1" applyFont="1" applyBorder="1" applyAlignment="1">
      <alignment/>
    </xf>
    <xf numFmtId="1" fontId="0" fillId="0" borderId="36" xfId="0" applyNumberFormat="1" applyFont="1" applyBorder="1" applyAlignment="1">
      <alignment/>
    </xf>
    <xf numFmtId="0" fontId="18" fillId="0" borderId="84" xfId="0" applyFont="1" applyBorder="1" applyAlignment="1">
      <alignment/>
    </xf>
    <xf numFmtId="0" fontId="0" fillId="0" borderId="42" xfId="0" applyFont="1" applyBorder="1" applyAlignment="1">
      <alignment vertical="top"/>
    </xf>
    <xf numFmtId="1" fontId="0" fillId="0" borderId="18" xfId="0" applyNumberFormat="1" applyFont="1" applyBorder="1" applyAlignment="1">
      <alignment/>
    </xf>
    <xf numFmtId="167" fontId="0" fillId="0" borderId="18" xfId="0" applyNumberFormat="1" applyFont="1" applyBorder="1" applyAlignment="1">
      <alignment/>
    </xf>
    <xf numFmtId="167" fontId="0" fillId="0" borderId="42" xfId="0" applyNumberFormat="1" applyFont="1" applyBorder="1" applyAlignment="1">
      <alignment/>
    </xf>
    <xf numFmtId="1" fontId="0" fillId="0" borderId="59" xfId="0" applyNumberFormat="1" applyFont="1" applyBorder="1" applyAlignment="1">
      <alignment/>
    </xf>
    <xf numFmtId="0" fontId="0" fillId="0" borderId="31" xfId="0" applyFont="1" applyBorder="1" applyAlignment="1">
      <alignment vertical="top"/>
    </xf>
    <xf numFmtId="0" fontId="18" fillId="0" borderId="37" xfId="0" applyFont="1" applyBorder="1" applyAlignment="1">
      <alignment/>
    </xf>
    <xf numFmtId="0" fontId="0" fillId="0" borderId="35" xfId="0" applyFont="1" applyBorder="1" applyAlignment="1">
      <alignment vertical="top"/>
    </xf>
    <xf numFmtId="167" fontId="0" fillId="0" borderId="35" xfId="0" applyNumberFormat="1" applyFont="1" applyBorder="1" applyAlignment="1">
      <alignment/>
    </xf>
    <xf numFmtId="0" fontId="0" fillId="0" borderId="56" xfId="0" applyFont="1" applyBorder="1" applyAlignment="1">
      <alignment vertical="top"/>
    </xf>
    <xf numFmtId="1" fontId="0" fillId="0" borderId="21" xfId="0" applyNumberFormat="1" applyFont="1" applyBorder="1" applyAlignment="1">
      <alignment/>
    </xf>
    <xf numFmtId="167" fontId="0" fillId="0" borderId="21" xfId="0" applyNumberFormat="1" applyFont="1" applyBorder="1" applyAlignment="1">
      <alignment/>
    </xf>
    <xf numFmtId="167" fontId="0" fillId="0" borderId="56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28" xfId="0" applyNumberFormat="1" applyFont="1" applyBorder="1" applyAlignment="1">
      <alignment vertical="top"/>
    </xf>
    <xf numFmtId="167" fontId="0" fillId="0" borderId="28" xfId="0" applyNumberFormat="1" applyFont="1" applyBorder="1" applyAlignment="1">
      <alignment vertical="top"/>
    </xf>
    <xf numFmtId="167" fontId="0" fillId="0" borderId="31" xfId="0" applyNumberFormat="1" applyFont="1" applyBorder="1" applyAlignment="1">
      <alignment vertical="top"/>
    </xf>
    <xf numFmtId="1" fontId="0" fillId="0" borderId="33" xfId="0" applyNumberFormat="1" applyFont="1" applyBorder="1" applyAlignment="1">
      <alignment vertical="top"/>
    </xf>
    <xf numFmtId="0" fontId="0" fillId="0" borderId="54" xfId="0" applyFont="1" applyBorder="1" applyAlignment="1">
      <alignment vertical="top"/>
    </xf>
    <xf numFmtId="0" fontId="18" fillId="0" borderId="89" xfId="0" applyFont="1" applyBorder="1" applyAlignment="1">
      <alignment/>
    </xf>
    <xf numFmtId="0" fontId="0" fillId="0" borderId="28" xfId="0" applyFont="1" applyFill="1" applyBorder="1" applyAlignment="1">
      <alignment vertical="top" wrapText="1"/>
    </xf>
    <xf numFmtId="0" fontId="0" fillId="0" borderId="84" xfId="0" applyFont="1" applyBorder="1" applyAlignment="1">
      <alignment/>
    </xf>
    <xf numFmtId="0" fontId="0" fillId="0" borderId="37" xfId="0" applyFont="1" applyBorder="1" applyAlignment="1">
      <alignment/>
    </xf>
    <xf numFmtId="0" fontId="4" fillId="44" borderId="70" xfId="0" applyFont="1" applyFill="1" applyBorder="1" applyAlignment="1">
      <alignment/>
    </xf>
    <xf numFmtId="0" fontId="22" fillId="0" borderId="14" xfId="0" applyFont="1" applyBorder="1" applyAlignment="1">
      <alignment vertical="top" wrapText="1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0" fillId="0" borderId="42" xfId="0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97" xfId="0" applyFont="1" applyBorder="1" applyAlignment="1">
      <alignment/>
    </xf>
    <xf numFmtId="167" fontId="4" fillId="34" borderId="60" xfId="0" applyNumberFormat="1" applyFont="1" applyFill="1" applyBorder="1" applyAlignment="1">
      <alignment/>
    </xf>
    <xf numFmtId="0" fontId="0" fillId="0" borderId="46" xfId="0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71" fontId="4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34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34" borderId="26" xfId="0" applyNumberFormat="1" applyFont="1" applyFill="1" applyBorder="1" applyAlignment="1">
      <alignment/>
    </xf>
    <xf numFmtId="3" fontId="4" fillId="36" borderId="18" xfId="0" applyNumberFormat="1" applyFont="1" applyFill="1" applyBorder="1" applyAlignment="1">
      <alignment horizontal="center"/>
    </xf>
    <xf numFmtId="0" fontId="4" fillId="34" borderId="46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3" fontId="4" fillId="34" borderId="59" xfId="0" applyNumberFormat="1" applyFont="1" applyFill="1" applyBorder="1" applyAlignment="1">
      <alignment/>
    </xf>
    <xf numFmtId="3" fontId="4" fillId="34" borderId="36" xfId="0" applyNumberFormat="1" applyFont="1" applyFill="1" applyBorder="1" applyAlignment="1">
      <alignment/>
    </xf>
    <xf numFmtId="0" fontId="5" fillId="34" borderId="93" xfId="0" applyFont="1" applyFill="1" applyBorder="1" applyAlignment="1">
      <alignment vertical="top" wrapText="1"/>
    </xf>
    <xf numFmtId="3" fontId="4" fillId="36" borderId="95" xfId="0" applyNumberFormat="1" applyFont="1" applyFill="1" applyBorder="1" applyAlignment="1">
      <alignment horizontal="center"/>
    </xf>
    <xf numFmtId="3" fontId="4" fillId="34" borderId="95" xfId="0" applyNumberFormat="1" applyFont="1" applyFill="1" applyBorder="1" applyAlignment="1">
      <alignment/>
    </xf>
    <xf numFmtId="3" fontId="4" fillId="0" borderId="95" xfId="0" applyNumberFormat="1" applyFont="1" applyFill="1" applyBorder="1" applyAlignment="1">
      <alignment/>
    </xf>
    <xf numFmtId="3" fontId="4" fillId="34" borderId="91" xfId="0" applyNumberFormat="1" applyFont="1" applyFill="1" applyBorder="1" applyAlignment="1">
      <alignment/>
    </xf>
    <xf numFmtId="9" fontId="4" fillId="36" borderId="26" xfId="0" applyNumberFormat="1" applyFont="1" applyFill="1" applyBorder="1" applyAlignment="1">
      <alignment horizontal="center"/>
    </xf>
    <xf numFmtId="0" fontId="5" fillId="34" borderId="90" xfId="0" applyFont="1" applyFill="1" applyBorder="1" applyAlignment="1">
      <alignment/>
    </xf>
    <xf numFmtId="0" fontId="5" fillId="34" borderId="58" xfId="0" applyFont="1" applyFill="1" applyBorder="1" applyAlignment="1">
      <alignment/>
    </xf>
    <xf numFmtId="0" fontId="18" fillId="34" borderId="93" xfId="0" applyFont="1" applyFill="1" applyBorder="1" applyAlignment="1">
      <alignment vertical="top" wrapText="1"/>
    </xf>
    <xf numFmtId="0" fontId="18" fillId="34" borderId="63" xfId="0" applyFont="1" applyFill="1" applyBorder="1" applyAlignment="1">
      <alignment vertical="top" wrapText="1"/>
    </xf>
    <xf numFmtId="167" fontId="5" fillId="34" borderId="93" xfId="0" applyNumberFormat="1" applyFont="1" applyFill="1" applyBorder="1" applyAlignment="1">
      <alignment vertical="top" wrapText="1"/>
    </xf>
    <xf numFmtId="0" fontId="5" fillId="34" borderId="92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1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1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0" borderId="28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98" xfId="0" applyFont="1" applyBorder="1" applyAlignment="1">
      <alignment/>
    </xf>
    <xf numFmtId="0" fontId="0" fillId="0" borderId="26" xfId="0" applyFont="1" applyBorder="1" applyAlignment="1">
      <alignment vertical="top"/>
    </xf>
    <xf numFmtId="0" fontId="18" fillId="0" borderId="99" xfId="0" applyFont="1" applyBorder="1" applyAlignment="1">
      <alignment/>
    </xf>
    <xf numFmtId="0" fontId="18" fillId="0" borderId="85" xfId="0" applyFont="1" applyBorder="1" applyAlignment="1">
      <alignment/>
    </xf>
    <xf numFmtId="0" fontId="0" fillId="0" borderId="18" xfId="0" applyFont="1" applyFill="1" applyBorder="1" applyAlignment="1">
      <alignment vertical="top" wrapText="1"/>
    </xf>
    <xf numFmtId="0" fontId="0" fillId="0" borderId="18" xfId="0" applyFont="1" applyBorder="1" applyAlignment="1">
      <alignment vertical="top"/>
    </xf>
    <xf numFmtId="3" fontId="4" fillId="34" borderId="35" xfId="0" applyNumberFormat="1" applyFont="1" applyFill="1" applyBorder="1" applyAlignment="1">
      <alignment/>
    </xf>
    <xf numFmtId="3" fontId="4" fillId="34" borderId="25" xfId="0" applyNumberFormat="1" applyFont="1" applyFill="1" applyBorder="1" applyAlignment="1">
      <alignment/>
    </xf>
    <xf numFmtId="3" fontId="0" fillId="34" borderId="35" xfId="0" applyNumberFormat="1" applyFont="1" applyFill="1" applyBorder="1" applyAlignment="1">
      <alignment/>
    </xf>
    <xf numFmtId="3" fontId="0" fillId="34" borderId="25" xfId="0" applyNumberFormat="1" applyFont="1" applyFill="1" applyBorder="1" applyAlignment="1">
      <alignment/>
    </xf>
    <xf numFmtId="14" fontId="5" fillId="34" borderId="29" xfId="0" applyNumberFormat="1" applyFont="1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49" fontId="5" fillId="49" borderId="100" xfId="0" applyNumberFormat="1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170" fontId="5" fillId="49" borderId="100" xfId="0" applyNumberFormat="1" applyFont="1" applyFill="1" applyBorder="1" applyAlignment="1">
      <alignment horizontal="center" vertical="center" textRotation="90" wrapText="1"/>
    </xf>
    <xf numFmtId="0" fontId="15" fillId="0" borderId="29" xfId="0" applyFont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40" xfId="0" applyBorder="1" applyAlignment="1">
      <alignment vertical="top"/>
    </xf>
    <xf numFmtId="49" fontId="5" fillId="34" borderId="100" xfId="0" applyNumberFormat="1" applyFont="1" applyFill="1" applyBorder="1" applyAlignment="1">
      <alignment horizontal="center" vertical="center" textRotation="90" wrapText="1"/>
    </xf>
    <xf numFmtId="170" fontId="5" fillId="34" borderId="100" xfId="0" applyNumberFormat="1" applyFont="1" applyFill="1" applyBorder="1" applyAlignment="1">
      <alignment horizontal="center" vertical="center" textRotation="90" wrapText="1"/>
    </xf>
    <xf numFmtId="49" fontId="5" fillId="34" borderId="29" xfId="0" applyNumberFormat="1" applyFont="1" applyFill="1" applyBorder="1" applyAlignment="1">
      <alignment horizontal="center" vertical="center" textRotation="90" wrapText="1"/>
    </xf>
    <xf numFmtId="170" fontId="5" fillId="34" borderId="29" xfId="0" applyNumberFormat="1" applyFont="1" applyFill="1" applyBorder="1" applyAlignment="1">
      <alignment horizontal="center" vertical="center" textRotation="90" wrapText="1"/>
    </xf>
    <xf numFmtId="0" fontId="5" fillId="34" borderId="102" xfId="0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5" fillId="34" borderId="10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8" fillId="34" borderId="74" xfId="0" applyFont="1" applyFill="1" applyBorder="1" applyAlignment="1">
      <alignment horizontal="center"/>
    </xf>
    <xf numFmtId="0" fontId="8" fillId="34" borderId="73" xfId="0" applyFont="1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34" borderId="101" xfId="0" applyFill="1" applyBorder="1" applyAlignment="1">
      <alignment horizontal="center" vertical="center" wrapText="1"/>
    </xf>
    <xf numFmtId="0" fontId="0" fillId="34" borderId="103" xfId="0" applyFill="1" applyBorder="1" applyAlignment="1">
      <alignment horizontal="center" vertical="center"/>
    </xf>
    <xf numFmtId="0" fontId="0" fillId="34" borderId="75" xfId="0" applyFill="1" applyBorder="1" applyAlignment="1">
      <alignment horizontal="center" vertical="center"/>
    </xf>
    <xf numFmtId="0" fontId="0" fillId="34" borderId="85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80" xfId="0" applyFill="1" applyBorder="1" applyAlignment="1">
      <alignment horizontal="center" vertical="center"/>
    </xf>
    <xf numFmtId="49" fontId="5" fillId="49" borderId="29" xfId="0" applyNumberFormat="1" applyFont="1" applyFill="1" applyBorder="1" applyAlignment="1">
      <alignment horizontal="center" vertical="center" textRotation="90" wrapText="1"/>
    </xf>
    <xf numFmtId="170" fontId="5" fillId="49" borderId="29" xfId="0" applyNumberFormat="1" applyFont="1" applyFill="1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15" fillId="0" borderId="29" xfId="0" applyFont="1" applyFill="1" applyBorder="1" applyAlignment="1">
      <alignment vertical="top"/>
    </xf>
    <xf numFmtId="0" fontId="0" fillId="34" borderId="34" xfId="0" applyFill="1" applyBorder="1" applyAlignment="1">
      <alignment/>
    </xf>
    <xf numFmtId="0" fontId="0" fillId="34" borderId="40" xfId="0" applyFill="1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15" fillId="0" borderId="29" xfId="0" applyFont="1" applyBorder="1" applyAlignment="1" quotePrefix="1">
      <alignment vertical="top"/>
    </xf>
    <xf numFmtId="0" fontId="20" fillId="0" borderId="14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79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4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4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47" xfId="0" applyFont="1" applyBorder="1" applyAlignment="1">
      <alignment/>
    </xf>
    <xf numFmtId="0" fontId="18" fillId="0" borderId="89" xfId="0" applyNumberFormat="1" applyFont="1" applyBorder="1" applyAlignment="1">
      <alignment vertical="top" wrapText="1"/>
    </xf>
    <xf numFmtId="0" fontId="18" fillId="0" borderId="43" xfId="0" applyFont="1" applyBorder="1" applyAlignment="1">
      <alignment/>
    </xf>
    <xf numFmtId="0" fontId="18" fillId="0" borderId="84" xfId="0" applyNumberFormat="1" applyFont="1" applyBorder="1" applyAlignment="1">
      <alignment vertical="top" wrapText="1"/>
    </xf>
    <xf numFmtId="0" fontId="18" fillId="0" borderId="88" xfId="0" applyFont="1" applyBorder="1" applyAlignment="1">
      <alignment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18" fillId="0" borderId="84" xfId="0" applyFont="1" applyBorder="1" applyAlignment="1">
      <alignment/>
    </xf>
    <xf numFmtId="0" fontId="18" fillId="0" borderId="49" xfId="0" applyNumberFormat="1" applyFont="1" applyBorder="1" applyAlignment="1">
      <alignment vertical="top" wrapText="1"/>
    </xf>
    <xf numFmtId="0" fontId="18" fillId="0" borderId="21" xfId="0" applyNumberFormat="1" applyFont="1" applyBorder="1" applyAlignment="1">
      <alignment vertical="top" wrapText="1"/>
    </xf>
    <xf numFmtId="0" fontId="18" fillId="0" borderId="30" xfId="0" applyNumberFormat="1" applyFont="1" applyBorder="1" applyAlignment="1">
      <alignment vertical="top" wrapText="1"/>
    </xf>
    <xf numFmtId="0" fontId="18" fillId="0" borderId="28" xfId="0" applyNumberFormat="1" applyFont="1" applyBorder="1" applyAlignment="1">
      <alignment vertical="top" wrapText="1"/>
    </xf>
    <xf numFmtId="0" fontId="18" fillId="0" borderId="30" xfId="0" applyFont="1" applyBorder="1" applyAlignment="1">
      <alignment vertical="top" wrapText="1"/>
    </xf>
    <xf numFmtId="0" fontId="18" fillId="0" borderId="28" xfId="0" applyFont="1" applyBorder="1" applyAlignment="1">
      <alignment vertical="top" wrapText="1"/>
    </xf>
    <xf numFmtId="0" fontId="18" fillId="46" borderId="21" xfId="0" applyNumberFormat="1" applyFont="1" applyFill="1" applyBorder="1" applyAlignment="1">
      <alignment vertical="top" wrapText="1"/>
    </xf>
    <xf numFmtId="0" fontId="18" fillId="46" borderId="28" xfId="0" applyNumberFormat="1" applyFont="1" applyFill="1" applyBorder="1" applyAlignment="1">
      <alignment vertical="top" wrapText="1"/>
    </xf>
    <xf numFmtId="0" fontId="18" fillId="46" borderId="28" xfId="0" applyFont="1" applyFill="1" applyBorder="1" applyAlignment="1">
      <alignment vertical="top" wrapText="1"/>
    </xf>
    <xf numFmtId="0" fontId="18" fillId="39" borderId="21" xfId="0" applyNumberFormat="1" applyFont="1" applyFill="1" applyBorder="1" applyAlignment="1">
      <alignment vertical="top" wrapText="1"/>
    </xf>
    <xf numFmtId="0" fontId="18" fillId="39" borderId="28" xfId="0" applyNumberFormat="1" applyFont="1" applyFill="1" applyBorder="1" applyAlignment="1">
      <alignment vertical="top" wrapText="1"/>
    </xf>
    <xf numFmtId="0" fontId="18" fillId="39" borderId="28" xfId="0" applyFont="1" applyFill="1" applyBorder="1" applyAlignment="1">
      <alignment vertical="top" wrapText="1"/>
    </xf>
    <xf numFmtId="0" fontId="18" fillId="40" borderId="21" xfId="0" applyNumberFormat="1" applyFont="1" applyFill="1" applyBorder="1" applyAlignment="1">
      <alignment vertical="top" wrapText="1"/>
    </xf>
    <xf numFmtId="0" fontId="18" fillId="40" borderId="28" xfId="0" applyNumberFormat="1" applyFont="1" applyFill="1" applyBorder="1" applyAlignment="1">
      <alignment vertical="top" wrapText="1"/>
    </xf>
    <xf numFmtId="0" fontId="18" fillId="40" borderId="28" xfId="0" applyFont="1" applyFill="1" applyBorder="1" applyAlignment="1">
      <alignment vertical="top" wrapText="1"/>
    </xf>
    <xf numFmtId="0" fontId="18" fillId="0" borderId="22" xfId="0" applyNumberFormat="1" applyFont="1" applyBorder="1" applyAlignment="1">
      <alignment vertical="top" wrapText="1"/>
    </xf>
    <xf numFmtId="0" fontId="18" fillId="0" borderId="33" xfId="0" applyNumberFormat="1" applyFont="1" applyBorder="1" applyAlignment="1">
      <alignment vertical="top" wrapText="1"/>
    </xf>
    <xf numFmtId="0" fontId="18" fillId="0" borderId="33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5" fillId="44" borderId="19" xfId="0" applyFont="1" applyFill="1" applyBorder="1" applyAlignment="1">
      <alignment horizontal="center" vertical="center" wrapText="1"/>
    </xf>
    <xf numFmtId="0" fontId="5" fillId="44" borderId="45" xfId="0" applyFont="1" applyFill="1" applyBorder="1" applyAlignment="1">
      <alignment horizontal="center" vertical="center" wrapText="1"/>
    </xf>
    <xf numFmtId="0" fontId="5" fillId="44" borderId="27" xfId="0" applyFont="1" applyFill="1" applyBorder="1" applyAlignment="1">
      <alignment horizontal="center" vertical="center" wrapText="1"/>
    </xf>
    <xf numFmtId="0" fontId="8" fillId="34" borderId="61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76" xfId="0" applyBorder="1" applyAlignment="1">
      <alignment horizontal="center"/>
    </xf>
    <xf numFmtId="0" fontId="8" fillId="34" borderId="19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76" xfId="0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8" fillId="34" borderId="62" xfId="0" applyFont="1" applyFill="1" applyBorder="1" applyAlignment="1">
      <alignment horizontal="center"/>
    </xf>
    <xf numFmtId="0" fontId="8" fillId="34" borderId="76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44" borderId="29" xfId="0" applyFont="1" applyFill="1" applyBorder="1" applyAlignment="1">
      <alignment horizontal="center" vertical="center" wrapText="1"/>
    </xf>
    <xf numFmtId="0" fontId="5" fillId="44" borderId="34" xfId="0" applyFont="1" applyFill="1" applyBorder="1" applyAlignment="1">
      <alignment horizontal="center" vertical="center" wrapText="1"/>
    </xf>
    <xf numFmtId="0" fontId="5" fillId="44" borderId="4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8775"/>
          <c:w val="0.951"/>
          <c:h val="0.85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Súlygrafikon!$C$6:$D$95</c:f>
              <c:multiLvlStrCache/>
            </c:multiLvlStrRef>
          </c:cat>
          <c:val>
            <c:numRef>
              <c:f>Súlygrafikon!$F$6:$F$95</c:f>
              <c:numCache/>
            </c:numRef>
          </c:val>
          <c:smooth val="0"/>
        </c:ser>
        <c:marker val="1"/>
        <c:axId val="48544697"/>
        <c:axId val="34249090"/>
      </c:lineChart>
      <c:catAx>
        <c:axId val="48544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Napok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4249090"/>
        <c:crosses val="autoZero"/>
        <c:auto val="1"/>
        <c:lblOffset val="100"/>
        <c:tickLblSkip val="3"/>
        <c:tickMarkSkip val="4"/>
        <c:noMultiLvlLbl val="0"/>
      </c:catAx>
      <c:valAx>
        <c:axId val="34249090"/>
        <c:scaling>
          <c:orientation val="minMax"/>
          <c:max val="95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Súly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44697"/>
        <c:crosses val="max"/>
        <c:crossBetween val="between"/>
        <c:dispUnits/>
        <c:minorUnit val="1"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legend>
      <c:legendPos val="t"/>
      <c:layout>
        <c:manualLayout>
          <c:xMode val="edge"/>
          <c:yMode val="edge"/>
          <c:x val="0.86725"/>
          <c:y val="0.0395"/>
          <c:w val="0.132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28575</xdr:rowOff>
    </xdr:from>
    <xdr:to>
      <xdr:col>25</xdr:col>
      <xdr:colOff>104775</xdr:colOff>
      <xdr:row>53</xdr:row>
      <xdr:rowOff>114300</xdr:rowOff>
    </xdr:to>
    <xdr:graphicFrame>
      <xdr:nvGraphicFramePr>
        <xdr:cNvPr id="1" name="Diagram 1"/>
        <xdr:cNvGraphicFramePr/>
      </xdr:nvGraphicFramePr>
      <xdr:xfrm>
        <a:off x="2352675" y="1057275"/>
        <a:ext cx="11153775" cy="877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552450</xdr:colOff>
      <xdr:row>9</xdr:row>
      <xdr:rowOff>9525</xdr:rowOff>
    </xdr:from>
    <xdr:to>
      <xdr:col>6</xdr:col>
      <xdr:colOff>552450</xdr:colOff>
      <xdr:row>9</xdr:row>
      <xdr:rowOff>9525</xdr:rowOff>
    </xdr:to>
    <xdr:sp>
      <xdr:nvSpPr>
        <xdr:cNvPr id="2" name="Line 2"/>
        <xdr:cNvSpPr>
          <a:spLocks/>
        </xdr:cNvSpPr>
      </xdr:nvSpPr>
      <xdr:spPr>
        <a:xfrm>
          <a:off x="28289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2</xdr:row>
      <xdr:rowOff>19050</xdr:rowOff>
    </xdr:from>
    <xdr:to>
      <xdr:col>21</xdr:col>
      <xdr:colOff>47625</xdr:colOff>
      <xdr:row>18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010400" y="361950"/>
          <a:ext cx="621982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Fokhagymás csirke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Rendszer: Norbi update 1-es kód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Ételtípus: Ebéd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Hozzávalók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Elkészítés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 csirkemell, 3 fej fokhagyma, kevés olaj, kevés paprika, só, bors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Forró olajon megpirítod a csirkét, amikor már szép pirosak feldarabolod, sózod, borsozod, nagyon kevés paprikával megszóród. Hámozatlan fokhagyma gerezdeket nagyon gyenge tűzre tesszük kevés olajjal megpirítjuk.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Hozzáadjuk a csirkét és puhára főzzük.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héjába főtt burgonyával update 2-es, de ha zöld salit eszel hozzá könnyű esti vacsi
</a:t>
          </a:r>
        </a:p>
      </xdr:txBody>
    </xdr:sp>
    <xdr:clientData/>
  </xdr:twoCellAnchor>
  <xdr:twoCellAnchor>
    <xdr:from>
      <xdr:col>12</xdr:col>
      <xdr:colOff>95250</xdr:colOff>
      <xdr:row>20</xdr:row>
      <xdr:rowOff>9525</xdr:rowOff>
    </xdr:from>
    <xdr:to>
      <xdr:col>21</xdr:col>
      <xdr:colOff>76200</xdr:colOff>
      <xdr:row>37</xdr:row>
      <xdr:rowOff>133350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019925" y="3352800"/>
          <a:ext cx="6238875" cy="2952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Gombás csirkecomb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Rendszer: Norbi update 1-es kód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Ételtípus: Ebéd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Hozzávalók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Elkészítés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H: 2 db csirkecomb, 2 nagy fej vöröshagyma, 25 dkg gomba, ízlés szerint só és törött fekete bors.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Előkészítése: a combok bőrét lehúzom. A forgóknál kettévágom. A gombát tisztítás után felszeletelem, a hagymát karikára vágom. A megsózott, megborsozott csirkecombdarabokat külön-külön, bőrével lefelé az alufóliára fektetem, majd beborítom vöröshagyma-karikákkal és gombaszeletekkel. Jól megsózom, megborsozom és lazán becsomagolom. Előmelegített, forró grillsütőbe vagy gázsütőbe teszem a négy csomagot. Az első oldalát 15 percig sütöm, majd megfordítom, és további 10 percig sütöm. Ezután az alufóliát kibontom, és az ételt néhány percig fedetlenül pirítom.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2</xdr:row>
      <xdr:rowOff>19050</xdr:rowOff>
    </xdr:from>
    <xdr:to>
      <xdr:col>21</xdr:col>
      <xdr:colOff>95250</xdr:colOff>
      <xdr:row>18</xdr:row>
      <xdr:rowOff>123825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000875" y="361950"/>
          <a:ext cx="6267450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20</xdr:row>
      <xdr:rowOff>9525</xdr:rowOff>
    </xdr:from>
    <xdr:to>
      <xdr:col>21</xdr:col>
      <xdr:colOff>114300</xdr:colOff>
      <xdr:row>36</xdr:row>
      <xdr:rowOff>133350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7010400" y="3352800"/>
          <a:ext cx="6276975" cy="2781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dy.builder.hu/receptek_kbase.htm4" TargetMode="External" /><Relationship Id="rId2" Type="http://schemas.openxmlformats.org/officeDocument/2006/relationships/hyperlink" Target="http://www.weborvos.hu/cikk.php?id=276&amp;cid=46255" TargetMode="External" /><Relationship Id="rId3" Type="http://schemas.openxmlformats.org/officeDocument/2006/relationships/hyperlink" Target="http://www.weborvos.hu/adat/energia.doc" TargetMode="External" /><Relationship Id="rId4" Type="http://schemas.openxmlformats.org/officeDocument/2006/relationships/hyperlink" Target="http://www.selenor.hu/selenor/kalkulator" TargetMode="External" /><Relationship Id="rId5" Type="http://schemas.openxmlformats.org/officeDocument/2006/relationships/hyperlink" Target="http://www.hazipatika.com/tools/ecalc?HPID=8A2A3EC0-82106D6A-1B1374DC-0CDFFAD6" TargetMode="External" /><Relationship Id="rId6" Type="http://schemas.openxmlformats.org/officeDocument/2006/relationships/hyperlink" Target="http://www.fitnet.hu/index.php?active=5" TargetMode="External" /><Relationship Id="rId7" Type="http://schemas.openxmlformats.org/officeDocument/2006/relationships/hyperlink" Target="http://mindenkinek.medicentrum.hu/ed/0/do/calculator/energy/" TargetMode="External" /><Relationship Id="rId8" Type="http://schemas.openxmlformats.org/officeDocument/2006/relationships/hyperlink" Target="http://www.flora.hu/kisokos/tapanyagok.php" TargetMode="External" /><Relationship Id="rId9" Type="http://schemas.openxmlformats.org/officeDocument/2006/relationships/hyperlink" Target="http://fogyokura.lap.hu/" TargetMode="External" /><Relationship Id="rId10" Type="http://schemas.openxmlformats.org/officeDocument/2006/relationships/hyperlink" Target="http://www.hazipatika.com/tools" TargetMode="External" /><Relationship Id="rId11" Type="http://schemas.openxmlformats.org/officeDocument/2006/relationships/hyperlink" Target="http://www.fogyinfo.hu/recipes" TargetMode="External" /><Relationship Id="rId12" Type="http://schemas.openxmlformats.org/officeDocument/2006/relationships/hyperlink" Target="http://www.hoxa.hu/?p1=tapanyag" TargetMode="External" /><Relationship Id="rId13" Type="http://schemas.openxmlformats.org/officeDocument/2006/relationships/hyperlink" Target="http://gportal.hu/fitness/" TargetMode="External" /><Relationship Id="rId14" Type="http://schemas.openxmlformats.org/officeDocument/2006/relationships/oleObject" Target="../embeddings/oleObject_0_0.bin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7&amp;eteltipus_id=&amp;submit=Keres%E9s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7&amp;eteltipus_id=&amp;submit=Keres%E9s" TargetMode="Externa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7&amp;eteltipus_id=&amp;submit=Keres%E9s" TargetMode="Externa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7&amp;eteltipus_id=&amp;submit=Keres%E9s" TargetMode="Externa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7&amp;eteltipus_id=&amp;submit=Keres%E9s" TargetMode="Externa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1&amp;eteltipus_id=&amp;submit=Keres%E9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3&amp;eteltipus_id=&amp;submit=Keres%E9s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a.hu/kisokos/tapanyagtab.php" TargetMode="External" /><Relationship Id="rId2" Type="http://schemas.openxmlformats.org/officeDocument/2006/relationships/hyperlink" Target="http://www.hoxa.hu/?p1=tapanyag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oxa.hu/?p1=tapanyag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7&amp;eteltipus_id=&amp;submit=Keres%E9s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fogyinfo.hu/recipes?rendszer_id=7&amp;eteltipus_id=&amp;submit=Keres%E9s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A10">
      <selection activeCell="D46" sqref="D46"/>
    </sheetView>
  </sheetViews>
  <sheetFormatPr defaultColWidth="9.00390625" defaultRowHeight="12.75"/>
  <cols>
    <col min="2" max="2" width="11.25390625" style="0" customWidth="1"/>
    <col min="5" max="5" width="10.75390625" style="0" customWidth="1"/>
  </cols>
  <sheetData>
    <row r="1" ht="15.75">
      <c r="A1" s="151" t="s">
        <v>94</v>
      </c>
    </row>
    <row r="2" ht="13.5" customHeight="1">
      <c r="A2" s="151"/>
    </row>
    <row r="3" ht="13.5" customHeight="1" thickBot="1"/>
    <row r="4" spans="1:2" ht="18.75" customHeight="1" thickBot="1">
      <c r="A4" s="425"/>
      <c r="B4" s="4" t="s">
        <v>1242</v>
      </c>
    </row>
    <row r="5" spans="1:2" ht="19.5" thickBot="1">
      <c r="A5" s="3"/>
      <c r="B5" s="4" t="s">
        <v>95</v>
      </c>
    </row>
    <row r="6" spans="1:2" ht="19.5" thickBot="1">
      <c r="A6" s="2"/>
      <c r="B6" s="4" t="s">
        <v>96</v>
      </c>
    </row>
    <row r="7" spans="1:2" ht="19.5" thickBot="1">
      <c r="A7" s="5"/>
      <c r="B7" s="4" t="s">
        <v>97</v>
      </c>
    </row>
    <row r="8" spans="1:2" ht="19.5" thickBot="1">
      <c r="A8" s="1"/>
      <c r="B8" s="4" t="s">
        <v>98</v>
      </c>
    </row>
    <row r="10" ht="15.75">
      <c r="A10" s="190" t="s">
        <v>445</v>
      </c>
    </row>
    <row r="11" spans="1:2" ht="12.75">
      <c r="A11" s="191" t="s">
        <v>446</v>
      </c>
      <c r="B11" s="192" t="s">
        <v>450</v>
      </c>
    </row>
    <row r="12" spans="1:2" ht="12.75">
      <c r="A12" s="191" t="s">
        <v>446</v>
      </c>
      <c r="B12" s="192" t="s">
        <v>449</v>
      </c>
    </row>
    <row r="13" spans="1:2" ht="12.75">
      <c r="A13" s="191" t="s">
        <v>446</v>
      </c>
      <c r="B13" s="192" t="s">
        <v>454</v>
      </c>
    </row>
    <row r="14" spans="1:2" ht="12.75">
      <c r="A14" s="191" t="s">
        <v>446</v>
      </c>
      <c r="B14" s="192" t="s">
        <v>801</v>
      </c>
    </row>
    <row r="15" spans="1:2" ht="12.75">
      <c r="A15" s="191" t="s">
        <v>446</v>
      </c>
      <c r="B15" t="s">
        <v>802</v>
      </c>
    </row>
    <row r="16" spans="1:2" ht="12.75">
      <c r="A16" s="191" t="s">
        <v>446</v>
      </c>
      <c r="B16" t="s">
        <v>803</v>
      </c>
    </row>
    <row r="17" spans="1:2" ht="12.75">
      <c r="A17" s="191" t="s">
        <v>446</v>
      </c>
      <c r="B17" t="s">
        <v>804</v>
      </c>
    </row>
    <row r="18" spans="1:2" ht="12.75">
      <c r="A18" s="191" t="s">
        <v>446</v>
      </c>
      <c r="B18" t="s">
        <v>809</v>
      </c>
    </row>
    <row r="19" spans="1:2" ht="12.75">
      <c r="A19" s="191" t="s">
        <v>446</v>
      </c>
      <c r="B19" t="s">
        <v>793</v>
      </c>
    </row>
    <row r="20" spans="1:2" ht="12.75">
      <c r="A20" s="191" t="s">
        <v>446</v>
      </c>
      <c r="B20" t="s">
        <v>453</v>
      </c>
    </row>
    <row r="21" spans="1:2" ht="12.75">
      <c r="A21" s="191" t="s">
        <v>446</v>
      </c>
      <c r="B21" t="s">
        <v>794</v>
      </c>
    </row>
    <row r="22" spans="1:2" ht="12.75">
      <c r="A22" s="191" t="s">
        <v>446</v>
      </c>
      <c r="B22" s="192" t="s">
        <v>451</v>
      </c>
    </row>
    <row r="23" spans="1:2" ht="12.75">
      <c r="A23" s="191" t="s">
        <v>446</v>
      </c>
      <c r="B23" t="s">
        <v>786</v>
      </c>
    </row>
    <row r="24" spans="1:2" ht="12.75">
      <c r="A24" s="191" t="s">
        <v>446</v>
      </c>
      <c r="B24" t="s">
        <v>477</v>
      </c>
    </row>
    <row r="25" spans="1:2" ht="12.75">
      <c r="A25" s="191" t="s">
        <v>446</v>
      </c>
      <c r="B25" t="s">
        <v>390</v>
      </c>
    </row>
    <row r="26" spans="1:2" ht="12.75">
      <c r="A26" s="191" t="s">
        <v>446</v>
      </c>
      <c r="B26" t="s">
        <v>783</v>
      </c>
    </row>
    <row r="27" spans="1:2" ht="12.75">
      <c r="A27" s="191" t="s">
        <v>446</v>
      </c>
      <c r="B27" t="s">
        <v>1282</v>
      </c>
    </row>
    <row r="28" spans="1:2" ht="12.75">
      <c r="A28" s="191" t="s">
        <v>446</v>
      </c>
      <c r="B28" t="s">
        <v>792</v>
      </c>
    </row>
    <row r="30" ht="12.75">
      <c r="A30" s="274" t="s">
        <v>391</v>
      </c>
    </row>
    <row r="31" spans="1:2" ht="12.75">
      <c r="A31" s="191" t="s">
        <v>446</v>
      </c>
      <c r="B31" t="s">
        <v>392</v>
      </c>
    </row>
    <row r="32" spans="1:2" ht="12.75">
      <c r="A32" s="191" t="s">
        <v>446</v>
      </c>
      <c r="B32" t="s">
        <v>393</v>
      </c>
    </row>
    <row r="33" spans="1:2" ht="12.75">
      <c r="A33" s="191" t="s">
        <v>446</v>
      </c>
      <c r="B33" t="s">
        <v>394</v>
      </c>
    </row>
    <row r="34" spans="1:2" ht="12.75">
      <c r="A34" s="191" t="s">
        <v>446</v>
      </c>
      <c r="B34" t="s">
        <v>395</v>
      </c>
    </row>
    <row r="35" spans="1:2" ht="12.75">
      <c r="A35" s="191" t="s">
        <v>446</v>
      </c>
      <c r="B35" t="s">
        <v>397</v>
      </c>
    </row>
    <row r="36" spans="1:2" ht="12.75">
      <c r="A36" s="191" t="s">
        <v>446</v>
      </c>
      <c r="B36" t="s">
        <v>396</v>
      </c>
    </row>
    <row r="37" spans="1:2" ht="12.75">
      <c r="A37" s="191" t="s">
        <v>446</v>
      </c>
      <c r="B37" t="s">
        <v>398</v>
      </c>
    </row>
    <row r="38" spans="1:2" ht="12.75">
      <c r="A38" s="191" t="s">
        <v>446</v>
      </c>
      <c r="B38" s="275" t="s">
        <v>399</v>
      </c>
    </row>
    <row r="40" spans="1:5" ht="12.75">
      <c r="A40">
        <v>1</v>
      </c>
      <c r="B40" t="s">
        <v>779</v>
      </c>
      <c r="C40" s="347" t="s">
        <v>780</v>
      </c>
      <c r="D40">
        <v>4.1</v>
      </c>
      <c r="E40" t="s">
        <v>482</v>
      </c>
    </row>
    <row r="41" spans="1:5" ht="12.75">
      <c r="A41">
        <v>1</v>
      </c>
      <c r="B41" t="s">
        <v>778</v>
      </c>
      <c r="C41" s="347" t="s">
        <v>780</v>
      </c>
      <c r="D41">
        <v>9.3</v>
      </c>
      <c r="E41" t="s">
        <v>482</v>
      </c>
    </row>
    <row r="42" spans="1:5" ht="12.75">
      <c r="A42">
        <v>1</v>
      </c>
      <c r="B42" t="s">
        <v>776</v>
      </c>
      <c r="C42" s="347" t="s">
        <v>780</v>
      </c>
      <c r="D42">
        <v>4.1</v>
      </c>
      <c r="E42" t="s">
        <v>482</v>
      </c>
    </row>
    <row r="43" spans="1:5" ht="12.75">
      <c r="A43">
        <v>1</v>
      </c>
      <c r="B43" s="192" t="s">
        <v>777</v>
      </c>
      <c r="C43" s="347" t="s">
        <v>780</v>
      </c>
      <c r="D43">
        <v>7.1</v>
      </c>
      <c r="E43" t="s">
        <v>482</v>
      </c>
    </row>
    <row r="44" spans="1:256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ht="12.75">
      <c r="A45" s="13"/>
      <c r="B45" s="13" t="s">
        <v>795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ht="12.75">
      <c r="B46" s="192"/>
    </row>
    <row r="47" ht="12.75">
      <c r="A47" s="154" t="s">
        <v>440</v>
      </c>
    </row>
    <row r="48" ht="12.75">
      <c r="A48" s="155" t="s">
        <v>567</v>
      </c>
    </row>
    <row r="49" ht="12.75">
      <c r="A49" s="155" t="s">
        <v>568</v>
      </c>
    </row>
    <row r="50" ht="12.75">
      <c r="A50" s="155" t="s">
        <v>578</v>
      </c>
    </row>
    <row r="51" ht="12.75">
      <c r="A51" s="155" t="s">
        <v>569</v>
      </c>
    </row>
    <row r="52" ht="12.75">
      <c r="A52" s="155" t="s">
        <v>570</v>
      </c>
    </row>
    <row r="53" ht="12.75">
      <c r="A53" s="155" t="s">
        <v>571</v>
      </c>
    </row>
    <row r="54" ht="12.75">
      <c r="A54" s="155" t="s">
        <v>572</v>
      </c>
    </row>
    <row r="55" ht="12.75">
      <c r="A55" s="276" t="s">
        <v>407</v>
      </c>
    </row>
    <row r="56" s="405" customFormat="1" ht="11.25">
      <c r="A56" s="155" t="s">
        <v>174</v>
      </c>
    </row>
    <row r="57" s="405" customFormat="1" ht="11.25">
      <c r="A57" s="155" t="s">
        <v>175</v>
      </c>
    </row>
    <row r="58" s="405" customFormat="1" ht="11.25">
      <c r="A58" s="155" t="s">
        <v>850</v>
      </c>
    </row>
    <row r="59" s="405" customFormat="1" ht="11.25">
      <c r="A59" s="276" t="s">
        <v>1287</v>
      </c>
    </row>
    <row r="60" s="405" customFormat="1" ht="11.25">
      <c r="A60" s="405" t="s">
        <v>827</v>
      </c>
    </row>
    <row r="61" s="405" customFormat="1" ht="11.25">
      <c r="A61" s="155" t="s">
        <v>826</v>
      </c>
    </row>
    <row r="63" ht="12.75">
      <c r="A63" t="s">
        <v>77</v>
      </c>
    </row>
  </sheetData>
  <sheetProtection/>
  <hyperlinks>
    <hyperlink ref="A48" r:id="rId1" display="http://body.builder.hu/receptek_kbase.htm4"/>
    <hyperlink ref="A49" r:id="rId2" display="http://www.weborvos.hu/cikk.php?id=276&amp;cid=46255"/>
    <hyperlink ref="A50" r:id="rId3" display="http://www.weborvos.hu/adat/energia.doc"/>
    <hyperlink ref="A51" r:id="rId4" display="http://www.selenor.hu/selenor/kalkulator"/>
    <hyperlink ref="A52" r:id="rId5" display="http://www.hazipatika.com/tools/ecalc?HPID=8A2A3EC0-82106D6A-1B1374DC-0CDFFAD6"/>
    <hyperlink ref="A53" r:id="rId6" display="http://www.fitnet.hu/index.php?active=5"/>
    <hyperlink ref="A54" r:id="rId7" display="http://mindenkinek.medicentrum.hu/ed/0/do/calculator/energy/"/>
    <hyperlink ref="A55" r:id="rId8" display="http://www.flora.hu/kisokos/tapanyagok.php"/>
    <hyperlink ref="A56" r:id="rId9" display="http://fogyokura.lap.hu/"/>
    <hyperlink ref="A57" r:id="rId10" display="http://www.hazipatika.com/tools"/>
    <hyperlink ref="A61" r:id="rId11" display="http://www.fogyinfo.hu/recipes"/>
    <hyperlink ref="A58" r:id="rId12" display="http://www.hoxa.hu/?p1=tapanyag"/>
    <hyperlink ref="A59" r:id="rId13" display="http://gportal.hu/fitness/"/>
  </hyperlinks>
  <printOptions/>
  <pageMargins left="0.75" right="0.75" top="1" bottom="1" header="0.5" footer="0.5"/>
  <pageSetup horizontalDpi="600" verticalDpi="600" orientation="portrait" paperSize="9" r:id="rId16"/>
  <legacyDrawing r:id="rId15"/>
  <oleObjects>
    <oleObject progId="Word.Document.8" shapeId="104452" r:id="rId14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5" sqref="B15:G15"/>
    </sheetView>
  </sheetViews>
  <sheetFormatPr defaultColWidth="9.00390625" defaultRowHeight="12.75"/>
  <cols>
    <col min="1" max="1" width="24.375" style="13" customWidth="1"/>
    <col min="2" max="2" width="7.625" style="13" customWidth="1"/>
    <col min="3" max="3" width="8.00390625" style="13" customWidth="1"/>
    <col min="4" max="4" width="5.375" style="13" customWidth="1"/>
    <col min="5" max="5" width="5.25390625" style="13" customWidth="1"/>
    <col min="6" max="6" width="5.125" style="13" customWidth="1"/>
    <col min="7" max="7" width="5.75390625" style="13" customWidth="1"/>
    <col min="8" max="9" width="7.625" style="13" customWidth="1"/>
    <col min="10" max="10" width="5.375" style="13" customWidth="1"/>
    <col min="11" max="11" width="5.25390625" style="13" customWidth="1"/>
    <col min="12" max="12" width="5.00390625" style="13" customWidth="1"/>
    <col min="13" max="13" width="10.00390625" style="13" customWidth="1"/>
    <col min="14" max="16384" width="9.125" style="13" customWidth="1"/>
  </cols>
  <sheetData>
    <row r="1" spans="1:14" ht="13.5" thickBot="1">
      <c r="A1" s="102" t="s">
        <v>465</v>
      </c>
      <c r="B1" s="102" t="s">
        <v>408</v>
      </c>
      <c r="C1" s="102"/>
      <c r="D1" s="102" t="s">
        <v>409</v>
      </c>
      <c r="E1" s="102"/>
      <c r="F1" s="102"/>
      <c r="G1" s="102" t="s">
        <v>470</v>
      </c>
      <c r="H1" s="102"/>
      <c r="I1" s="264"/>
      <c r="J1" s="201"/>
      <c r="K1" s="13" t="s">
        <v>463</v>
      </c>
      <c r="M1" s="41" t="s">
        <v>828</v>
      </c>
      <c r="N1" s="342" t="s">
        <v>829</v>
      </c>
    </row>
    <row r="2" ht="13.5" thickBot="1"/>
    <row r="3" spans="1:12" ht="12.75">
      <c r="A3" s="649" t="s">
        <v>805</v>
      </c>
      <c r="B3" s="642" t="s">
        <v>649</v>
      </c>
      <c r="C3" s="643"/>
      <c r="D3" s="643"/>
      <c r="E3" s="643"/>
      <c r="F3" s="644"/>
      <c r="G3" s="645" t="s">
        <v>651</v>
      </c>
      <c r="H3" s="642" t="s">
        <v>650</v>
      </c>
      <c r="I3" s="647"/>
      <c r="J3" s="647"/>
      <c r="K3" s="647"/>
      <c r="L3" s="648"/>
    </row>
    <row r="4" spans="1:12" ht="12.75">
      <c r="A4" s="650"/>
      <c r="B4" s="63" t="s">
        <v>654</v>
      </c>
      <c r="C4" s="64" t="s">
        <v>656</v>
      </c>
      <c r="D4" s="64" t="s">
        <v>483</v>
      </c>
      <c r="E4" s="65" t="s">
        <v>655</v>
      </c>
      <c r="F4" s="68" t="s">
        <v>371</v>
      </c>
      <c r="G4" s="646"/>
      <c r="H4" s="67" t="s">
        <v>654</v>
      </c>
      <c r="I4" s="64" t="s">
        <v>656</v>
      </c>
      <c r="J4" s="64" t="s">
        <v>483</v>
      </c>
      <c r="K4" s="65" t="s">
        <v>655</v>
      </c>
      <c r="L4" s="68" t="s">
        <v>371</v>
      </c>
    </row>
    <row r="5" spans="1:12" ht="13.5" thickBot="1">
      <c r="A5" s="651"/>
      <c r="B5" s="74" t="s">
        <v>653</v>
      </c>
      <c r="C5" s="75" t="s">
        <v>652</v>
      </c>
      <c r="D5" s="75" t="s">
        <v>652</v>
      </c>
      <c r="E5" s="76" t="s">
        <v>652</v>
      </c>
      <c r="F5" s="78" t="s">
        <v>652</v>
      </c>
      <c r="G5" s="77" t="s">
        <v>652</v>
      </c>
      <c r="H5" s="156" t="s">
        <v>653</v>
      </c>
      <c r="I5" s="75" t="s">
        <v>652</v>
      </c>
      <c r="J5" s="75" t="s">
        <v>652</v>
      </c>
      <c r="K5" s="76" t="s">
        <v>652</v>
      </c>
      <c r="L5" s="78" t="s">
        <v>652</v>
      </c>
    </row>
    <row r="6" spans="1:12" ht="12.75">
      <c r="A6" s="157" t="s">
        <v>462</v>
      </c>
      <c r="B6" s="128">
        <f aca="true" t="shared" si="0" ref="B6:B13">C6*4+D6*9+E6*4</f>
        <v>38.6</v>
      </c>
      <c r="C6" s="158">
        <v>5.9</v>
      </c>
      <c r="D6" s="158">
        <v>0.2</v>
      </c>
      <c r="E6" s="158">
        <v>3.3</v>
      </c>
      <c r="F6" s="317">
        <v>5</v>
      </c>
      <c r="G6" s="89">
        <v>300</v>
      </c>
      <c r="H6" s="160">
        <f aca="true" t="shared" si="1" ref="H6:H13">B6/100*$G6</f>
        <v>115.8</v>
      </c>
      <c r="I6" s="128">
        <f aca="true" t="shared" si="2" ref="I6:I13">C6/100*$G6</f>
        <v>17.700000000000003</v>
      </c>
      <c r="J6" s="128">
        <f aca="true" t="shared" si="3" ref="J6:J13">D6/100*$G6</f>
        <v>0.6</v>
      </c>
      <c r="K6" s="279">
        <f aca="true" t="shared" si="4" ref="K6:K13">E6/100*$G6</f>
        <v>9.9</v>
      </c>
      <c r="L6" s="129">
        <f aca="true" t="shared" si="5" ref="L6:L13">F6/100*$G6</f>
        <v>15</v>
      </c>
    </row>
    <row r="7" spans="1:12" ht="12.75">
      <c r="A7" s="166" t="s">
        <v>752</v>
      </c>
      <c r="B7" s="98">
        <f t="shared" si="0"/>
        <v>39.800000000000004</v>
      </c>
      <c r="C7" s="87">
        <v>1.2</v>
      </c>
      <c r="D7" s="87">
        <v>0.2</v>
      </c>
      <c r="E7" s="87">
        <v>8.3</v>
      </c>
      <c r="F7" s="318">
        <v>2</v>
      </c>
      <c r="G7" s="96">
        <v>300</v>
      </c>
      <c r="H7" s="162">
        <f t="shared" si="1"/>
        <v>119.4</v>
      </c>
      <c r="I7" s="130">
        <f t="shared" si="2"/>
        <v>3.6</v>
      </c>
      <c r="J7" s="130">
        <f t="shared" si="3"/>
        <v>0.6</v>
      </c>
      <c r="K7" s="320">
        <f t="shared" si="4"/>
        <v>24.900000000000002</v>
      </c>
      <c r="L7" s="282">
        <f t="shared" si="5"/>
        <v>6</v>
      </c>
    </row>
    <row r="8" spans="1:12" ht="12.75">
      <c r="A8" s="166" t="s">
        <v>807</v>
      </c>
      <c r="B8" s="98">
        <f t="shared" si="0"/>
        <v>135.1</v>
      </c>
      <c r="C8" s="87">
        <v>6.8</v>
      </c>
      <c r="D8" s="87">
        <v>0.3</v>
      </c>
      <c r="E8" s="87">
        <v>26.3</v>
      </c>
      <c r="F8" s="318">
        <v>2.7</v>
      </c>
      <c r="G8" s="96">
        <v>8</v>
      </c>
      <c r="H8" s="162">
        <f aca="true" t="shared" si="6" ref="H8:L11">B8/100*$G8</f>
        <v>10.808</v>
      </c>
      <c r="I8" s="130">
        <f t="shared" si="6"/>
        <v>0.544</v>
      </c>
      <c r="J8" s="130">
        <f t="shared" si="6"/>
        <v>0.024</v>
      </c>
      <c r="K8" s="320">
        <f t="shared" si="6"/>
        <v>2.104</v>
      </c>
      <c r="L8" s="282">
        <f t="shared" si="6"/>
        <v>0.21600000000000003</v>
      </c>
    </row>
    <row r="9" spans="1:12" ht="12.75">
      <c r="A9" s="166" t="s">
        <v>1284</v>
      </c>
      <c r="B9" s="98">
        <f t="shared" si="0"/>
        <v>286.3</v>
      </c>
      <c r="C9" s="87">
        <v>17.5</v>
      </c>
      <c r="D9" s="87">
        <v>23.9</v>
      </c>
      <c r="E9" s="87">
        <v>0.3</v>
      </c>
      <c r="F9" s="318">
        <v>0</v>
      </c>
      <c r="G9" s="96">
        <v>500</v>
      </c>
      <c r="H9" s="162">
        <f t="shared" si="6"/>
        <v>1431.5</v>
      </c>
      <c r="I9" s="130">
        <f t="shared" si="6"/>
        <v>87.5</v>
      </c>
      <c r="J9" s="130">
        <f t="shared" si="6"/>
        <v>119.5</v>
      </c>
      <c r="K9" s="320">
        <f t="shared" si="6"/>
        <v>1.5</v>
      </c>
      <c r="L9" s="282">
        <f t="shared" si="6"/>
        <v>0</v>
      </c>
    </row>
    <row r="10" spans="1:12" ht="12.75">
      <c r="A10" s="166" t="s">
        <v>658</v>
      </c>
      <c r="B10" s="98">
        <f t="shared" si="0"/>
        <v>137.6</v>
      </c>
      <c r="C10" s="87">
        <v>3.4</v>
      </c>
      <c r="D10" s="87">
        <v>12</v>
      </c>
      <c r="E10" s="107">
        <v>4</v>
      </c>
      <c r="F10" s="286">
        <v>0</v>
      </c>
      <c r="G10" s="96">
        <v>100</v>
      </c>
      <c r="H10" s="162">
        <f t="shared" si="6"/>
        <v>137.6</v>
      </c>
      <c r="I10" s="130">
        <f t="shared" si="6"/>
        <v>3.4000000000000004</v>
      </c>
      <c r="J10" s="130">
        <f t="shared" si="6"/>
        <v>12</v>
      </c>
      <c r="K10" s="320">
        <f t="shared" si="6"/>
        <v>4</v>
      </c>
      <c r="L10" s="282">
        <f t="shared" si="6"/>
        <v>0</v>
      </c>
    </row>
    <row r="11" spans="1:12" ht="12.75">
      <c r="A11" s="166" t="s">
        <v>806</v>
      </c>
      <c r="B11" s="98">
        <f t="shared" si="0"/>
        <v>0</v>
      </c>
      <c r="C11" s="87"/>
      <c r="D11" s="87"/>
      <c r="E11" s="107"/>
      <c r="F11" s="286"/>
      <c r="G11" s="96"/>
      <c r="H11" s="162">
        <f t="shared" si="6"/>
        <v>0</v>
      </c>
      <c r="I11" s="130">
        <f t="shared" si="6"/>
        <v>0</v>
      </c>
      <c r="J11" s="130">
        <f t="shared" si="6"/>
        <v>0</v>
      </c>
      <c r="K11" s="320">
        <f t="shared" si="6"/>
        <v>0</v>
      </c>
      <c r="L11" s="282">
        <f t="shared" si="6"/>
        <v>0</v>
      </c>
    </row>
    <row r="12" spans="1:12" ht="12.75">
      <c r="A12" s="166" t="s">
        <v>1488</v>
      </c>
      <c r="B12" s="98">
        <f t="shared" si="0"/>
        <v>899.1</v>
      </c>
      <c r="C12" s="87">
        <v>0</v>
      </c>
      <c r="D12" s="87">
        <v>99.9</v>
      </c>
      <c r="E12" s="107">
        <v>0</v>
      </c>
      <c r="F12" s="286">
        <v>0</v>
      </c>
      <c r="G12" s="96">
        <v>25</v>
      </c>
      <c r="H12" s="162">
        <f t="shared" si="1"/>
        <v>224.77499999999998</v>
      </c>
      <c r="I12" s="130">
        <f t="shared" si="2"/>
        <v>0</v>
      </c>
      <c r="J12" s="130">
        <f t="shared" si="3"/>
        <v>24.975</v>
      </c>
      <c r="K12" s="320">
        <f t="shared" si="4"/>
        <v>0</v>
      </c>
      <c r="L12" s="282">
        <f t="shared" si="5"/>
        <v>0</v>
      </c>
    </row>
    <row r="13" spans="1:12" ht="13.5" thickBot="1">
      <c r="A13" s="161" t="s">
        <v>740</v>
      </c>
      <c r="B13" s="98">
        <f t="shared" si="0"/>
        <v>0</v>
      </c>
      <c r="C13" s="107"/>
      <c r="D13" s="107"/>
      <c r="E13" s="323"/>
      <c r="F13" s="324"/>
      <c r="G13" s="135">
        <v>100</v>
      </c>
      <c r="H13" s="162">
        <f t="shared" si="1"/>
        <v>0</v>
      </c>
      <c r="I13" s="130">
        <f t="shared" si="2"/>
        <v>0</v>
      </c>
      <c r="J13" s="130">
        <f t="shared" si="3"/>
        <v>0</v>
      </c>
      <c r="K13" s="320">
        <f t="shared" si="4"/>
        <v>0</v>
      </c>
      <c r="L13" s="282">
        <f t="shared" si="5"/>
        <v>0</v>
      </c>
    </row>
    <row r="14" spans="1:12" ht="13.5" thickBot="1">
      <c r="A14" s="118" t="s">
        <v>657</v>
      </c>
      <c r="B14" s="163">
        <f>H14/$G14*100</f>
        <v>153.02948237059263</v>
      </c>
      <c r="C14" s="164">
        <f>I14/$G14*100</f>
        <v>8.457914478619657</v>
      </c>
      <c r="D14" s="164">
        <f>J14/$G14*100</f>
        <v>11.830382595648912</v>
      </c>
      <c r="E14" s="316">
        <f>K14/$G14*100</f>
        <v>3.181095273818455</v>
      </c>
      <c r="F14" s="319">
        <f>L14/$G14*100</f>
        <v>1.5915978994748687</v>
      </c>
      <c r="G14" s="119">
        <f aca="true" t="shared" si="7" ref="G14:L14">SUM(G6:G13)</f>
        <v>1333</v>
      </c>
      <c r="H14" s="165">
        <f t="shared" si="7"/>
        <v>2039.8829999999998</v>
      </c>
      <c r="I14" s="121">
        <f t="shared" si="7"/>
        <v>112.74400000000001</v>
      </c>
      <c r="J14" s="121">
        <f t="shared" si="7"/>
        <v>157.69899999999998</v>
      </c>
      <c r="K14" s="321">
        <f t="shared" si="7"/>
        <v>42.404</v>
      </c>
      <c r="L14" s="203">
        <f t="shared" si="7"/>
        <v>21.216</v>
      </c>
    </row>
    <row r="15" spans="1:12" ht="14.25" thickBot="1" thickTop="1">
      <c r="A15" s="204" t="s">
        <v>468</v>
      </c>
      <c r="B15" s="205">
        <f>H14/$H15</f>
        <v>339.98049999999995</v>
      </c>
      <c r="C15" s="206">
        <f>I14/$H15</f>
        <v>18.79066666666667</v>
      </c>
      <c r="D15" s="206">
        <f>J14/$H15</f>
        <v>26.283166666666663</v>
      </c>
      <c r="E15" s="209">
        <f>K14/$H15</f>
        <v>7.067333333333334</v>
      </c>
      <c r="F15" s="209">
        <f>L14/$H15</f>
        <v>3.536</v>
      </c>
      <c r="G15" s="210">
        <f>G14/$H15</f>
        <v>222.16666666666666</v>
      </c>
      <c r="H15" s="211">
        <v>6</v>
      </c>
      <c r="I15" s="207" t="s">
        <v>469</v>
      </c>
      <c r="J15" s="208"/>
      <c r="K15" s="208"/>
      <c r="L15" s="322"/>
    </row>
    <row r="16" spans="1:12" ht="14.25" thickBot="1" thickTop="1">
      <c r="A16" s="204" t="s">
        <v>412</v>
      </c>
      <c r="B16" s="205" t="e">
        <f>H14/$H16</f>
        <v>#DIV/0!</v>
      </c>
      <c r="C16" s="206" t="e">
        <f>I14/$H16</f>
        <v>#DIV/0!</v>
      </c>
      <c r="D16" s="206" t="e">
        <f>J14/$H16</f>
        <v>#DIV/0!</v>
      </c>
      <c r="E16" s="209" t="e">
        <f>K14/$H16</f>
        <v>#DIV/0!</v>
      </c>
      <c r="F16" s="209" t="e">
        <f>L14/$H16</f>
        <v>#DIV/0!</v>
      </c>
      <c r="G16" s="210" t="e">
        <f>G14/$H16</f>
        <v>#DIV/0!</v>
      </c>
      <c r="H16" s="211"/>
      <c r="I16" s="207" t="s">
        <v>413</v>
      </c>
      <c r="J16" s="208"/>
      <c r="K16" s="208"/>
      <c r="L16" s="322"/>
    </row>
    <row r="17" ht="13.5" thickBot="1"/>
    <row r="18" spans="1:12" ht="12.75">
      <c r="A18" s="649" t="s">
        <v>233</v>
      </c>
      <c r="B18" s="642" t="s">
        <v>649</v>
      </c>
      <c r="C18" s="643"/>
      <c r="D18" s="643"/>
      <c r="E18" s="643"/>
      <c r="F18" s="644"/>
      <c r="G18" s="645" t="s">
        <v>651</v>
      </c>
      <c r="H18" s="642" t="s">
        <v>650</v>
      </c>
      <c r="I18" s="647"/>
      <c r="J18" s="647"/>
      <c r="K18" s="647"/>
      <c r="L18" s="648"/>
    </row>
    <row r="19" spans="1:12" ht="12.75">
      <c r="A19" s="650"/>
      <c r="B19" s="63" t="s">
        <v>654</v>
      </c>
      <c r="C19" s="64" t="s">
        <v>656</v>
      </c>
      <c r="D19" s="64" t="s">
        <v>483</v>
      </c>
      <c r="E19" s="65" t="s">
        <v>655</v>
      </c>
      <c r="F19" s="68" t="s">
        <v>371</v>
      </c>
      <c r="G19" s="646"/>
      <c r="H19" s="67" t="s">
        <v>654</v>
      </c>
      <c r="I19" s="64" t="s">
        <v>656</v>
      </c>
      <c r="J19" s="64" t="s">
        <v>483</v>
      </c>
      <c r="K19" s="65" t="s">
        <v>655</v>
      </c>
      <c r="L19" s="68" t="s">
        <v>371</v>
      </c>
    </row>
    <row r="20" spans="1:12" ht="13.5" thickBot="1">
      <c r="A20" s="651"/>
      <c r="B20" s="74" t="s">
        <v>653</v>
      </c>
      <c r="C20" s="75" t="s">
        <v>652</v>
      </c>
      <c r="D20" s="75" t="s">
        <v>652</v>
      </c>
      <c r="E20" s="76" t="s">
        <v>652</v>
      </c>
      <c r="F20" s="78" t="s">
        <v>652</v>
      </c>
      <c r="G20" s="77" t="s">
        <v>652</v>
      </c>
      <c r="H20" s="156" t="s">
        <v>653</v>
      </c>
      <c r="I20" s="75" t="s">
        <v>652</v>
      </c>
      <c r="J20" s="75" t="s">
        <v>652</v>
      </c>
      <c r="K20" s="76" t="s">
        <v>652</v>
      </c>
      <c r="L20" s="78" t="s">
        <v>652</v>
      </c>
    </row>
    <row r="21" spans="1:12" ht="12.75">
      <c r="A21" s="157" t="s">
        <v>234</v>
      </c>
      <c r="B21" s="128">
        <f>C21*4+D21*9+E21*4</f>
        <v>125.30000000000001</v>
      </c>
      <c r="C21" s="158">
        <v>20</v>
      </c>
      <c r="D21" s="158">
        <v>3.7</v>
      </c>
      <c r="E21" s="158">
        <v>3</v>
      </c>
      <c r="F21" s="317">
        <v>0</v>
      </c>
      <c r="G21" s="89">
        <v>500</v>
      </c>
      <c r="H21" s="160">
        <f aca="true" t="shared" si="8" ref="H21:L24">B21/100*$G21</f>
        <v>626.5</v>
      </c>
      <c r="I21" s="128">
        <f t="shared" si="8"/>
        <v>100</v>
      </c>
      <c r="J21" s="128">
        <f t="shared" si="8"/>
        <v>18.500000000000004</v>
      </c>
      <c r="K21" s="279">
        <f t="shared" si="8"/>
        <v>15</v>
      </c>
      <c r="L21" s="129">
        <f t="shared" si="8"/>
        <v>0</v>
      </c>
    </row>
    <row r="22" spans="1:12" ht="12.75">
      <c r="A22" s="166" t="s">
        <v>752</v>
      </c>
      <c r="B22" s="98">
        <f>C22*4+D22*9+E22*4</f>
        <v>39.800000000000004</v>
      </c>
      <c r="C22" s="87">
        <v>1.2</v>
      </c>
      <c r="D22" s="87">
        <v>0.2</v>
      </c>
      <c r="E22" s="87">
        <v>8.3</v>
      </c>
      <c r="F22" s="318">
        <v>2</v>
      </c>
      <c r="G22" s="96">
        <v>200</v>
      </c>
      <c r="H22" s="162">
        <f t="shared" si="8"/>
        <v>79.60000000000001</v>
      </c>
      <c r="I22" s="130">
        <f t="shared" si="8"/>
        <v>2.4</v>
      </c>
      <c r="J22" s="130">
        <f t="shared" si="8"/>
        <v>0.4</v>
      </c>
      <c r="K22" s="320">
        <f t="shared" si="8"/>
        <v>16.6</v>
      </c>
      <c r="L22" s="282">
        <f t="shared" si="8"/>
        <v>4</v>
      </c>
    </row>
    <row r="23" spans="1:12" ht="12.75">
      <c r="A23" s="166" t="s">
        <v>1488</v>
      </c>
      <c r="B23" s="98">
        <f>C23*4+D23*9+E23*4</f>
        <v>897.7</v>
      </c>
      <c r="C23" s="87">
        <v>0.1</v>
      </c>
      <c r="D23" s="87">
        <v>99.7</v>
      </c>
      <c r="E23" s="87">
        <v>0</v>
      </c>
      <c r="F23" s="318">
        <v>0</v>
      </c>
      <c r="G23" s="96">
        <v>25</v>
      </c>
      <c r="H23" s="162">
        <f t="shared" si="8"/>
        <v>224.425</v>
      </c>
      <c r="I23" s="130">
        <f t="shared" si="8"/>
        <v>0.025</v>
      </c>
      <c r="J23" s="130">
        <f t="shared" si="8"/>
        <v>24.925</v>
      </c>
      <c r="K23" s="320">
        <f t="shared" si="8"/>
        <v>0</v>
      </c>
      <c r="L23" s="282">
        <f t="shared" si="8"/>
        <v>0</v>
      </c>
    </row>
    <row r="24" spans="1:12" ht="13.5" thickBot="1">
      <c r="A24" s="166" t="s">
        <v>99</v>
      </c>
      <c r="B24" s="98">
        <f>C24*4+D24*9+E24*4</f>
        <v>0</v>
      </c>
      <c r="C24" s="87"/>
      <c r="D24" s="87"/>
      <c r="E24" s="87"/>
      <c r="F24" s="318"/>
      <c r="G24" s="96"/>
      <c r="H24" s="162">
        <f t="shared" si="8"/>
        <v>0</v>
      </c>
      <c r="I24" s="130">
        <f t="shared" si="8"/>
        <v>0</v>
      </c>
      <c r="J24" s="130">
        <f t="shared" si="8"/>
        <v>0</v>
      </c>
      <c r="K24" s="320">
        <f t="shared" si="8"/>
        <v>0</v>
      </c>
      <c r="L24" s="282">
        <f t="shared" si="8"/>
        <v>0</v>
      </c>
    </row>
    <row r="25" spans="1:12" ht="13.5" thickBot="1">
      <c r="A25" s="118" t="s">
        <v>657</v>
      </c>
      <c r="B25" s="163">
        <f>H25/$G25*100</f>
        <v>128.348275862069</v>
      </c>
      <c r="C25" s="164">
        <f>I25/$G25*100</f>
        <v>14.127586206896552</v>
      </c>
      <c r="D25" s="164">
        <f>J25/$G25*100</f>
        <v>6.044827586206897</v>
      </c>
      <c r="E25" s="316">
        <f>K25/$G25*100</f>
        <v>4.358620689655172</v>
      </c>
      <c r="F25" s="319">
        <f>L25/$G25*100</f>
        <v>0.5517241379310345</v>
      </c>
      <c r="G25" s="119">
        <f aca="true" t="shared" si="9" ref="G25:L25">SUM(G21:G24)</f>
        <v>725</v>
      </c>
      <c r="H25" s="165">
        <f t="shared" si="9"/>
        <v>930.5250000000001</v>
      </c>
      <c r="I25" s="121">
        <f t="shared" si="9"/>
        <v>102.42500000000001</v>
      </c>
      <c r="J25" s="121">
        <f t="shared" si="9"/>
        <v>43.825</v>
      </c>
      <c r="K25" s="321">
        <f t="shared" si="9"/>
        <v>31.6</v>
      </c>
      <c r="L25" s="203">
        <f t="shared" si="9"/>
        <v>4</v>
      </c>
    </row>
    <row r="26" spans="1:12" ht="14.25" thickBot="1" thickTop="1">
      <c r="A26" s="204" t="s">
        <v>412</v>
      </c>
      <c r="B26" s="205">
        <f>H25/$H26</f>
        <v>232.63125000000002</v>
      </c>
      <c r="C26" s="206">
        <f>I25/$H26</f>
        <v>25.606250000000003</v>
      </c>
      <c r="D26" s="206">
        <f>J25/$H26</f>
        <v>10.95625</v>
      </c>
      <c r="E26" s="209">
        <f>K25/$H26</f>
        <v>7.9</v>
      </c>
      <c r="F26" s="209">
        <f>L25/$H26</f>
        <v>1</v>
      </c>
      <c r="G26" s="210">
        <f>G25/H26</f>
        <v>181.25</v>
      </c>
      <c r="H26" s="211">
        <v>4</v>
      </c>
      <c r="I26" s="207" t="s">
        <v>413</v>
      </c>
      <c r="J26" s="208"/>
      <c r="K26" s="208"/>
      <c r="L26" s="322"/>
    </row>
    <row r="27" ht="13.5" thickBot="1"/>
    <row r="28" spans="1:12" ht="12.75">
      <c r="A28" s="649" t="s">
        <v>1489</v>
      </c>
      <c r="B28" s="642" t="s">
        <v>649</v>
      </c>
      <c r="C28" s="643"/>
      <c r="D28" s="643"/>
      <c r="E28" s="643"/>
      <c r="F28" s="644"/>
      <c r="G28" s="645" t="s">
        <v>651</v>
      </c>
      <c r="H28" s="642" t="s">
        <v>650</v>
      </c>
      <c r="I28" s="647"/>
      <c r="J28" s="647"/>
      <c r="K28" s="647"/>
      <c r="L28" s="648"/>
    </row>
    <row r="29" spans="1:12" ht="12.75">
      <c r="A29" s="650"/>
      <c r="B29" s="63" t="s">
        <v>654</v>
      </c>
      <c r="C29" s="64" t="s">
        <v>656</v>
      </c>
      <c r="D29" s="64" t="s">
        <v>483</v>
      </c>
      <c r="E29" s="65" t="s">
        <v>655</v>
      </c>
      <c r="F29" s="68" t="s">
        <v>371</v>
      </c>
      <c r="G29" s="646"/>
      <c r="H29" s="67" t="s">
        <v>654</v>
      </c>
      <c r="I29" s="64" t="s">
        <v>656</v>
      </c>
      <c r="J29" s="64" t="s">
        <v>483</v>
      </c>
      <c r="K29" s="65" t="s">
        <v>655</v>
      </c>
      <c r="L29" s="68" t="s">
        <v>371</v>
      </c>
    </row>
    <row r="30" spans="1:12" ht="13.5" thickBot="1">
      <c r="A30" s="651"/>
      <c r="B30" s="74" t="s">
        <v>653</v>
      </c>
      <c r="C30" s="75" t="s">
        <v>652</v>
      </c>
      <c r="D30" s="75" t="s">
        <v>652</v>
      </c>
      <c r="E30" s="76" t="s">
        <v>652</v>
      </c>
      <c r="F30" s="78" t="s">
        <v>652</v>
      </c>
      <c r="G30" s="77" t="s">
        <v>652</v>
      </c>
      <c r="H30" s="156" t="s">
        <v>653</v>
      </c>
      <c r="I30" s="75" t="s">
        <v>652</v>
      </c>
      <c r="J30" s="75" t="s">
        <v>652</v>
      </c>
      <c r="K30" s="76" t="s">
        <v>652</v>
      </c>
      <c r="L30" s="78" t="s">
        <v>652</v>
      </c>
    </row>
    <row r="31" spans="1:12" ht="12.75">
      <c r="A31" s="157" t="s">
        <v>787</v>
      </c>
      <c r="B31" s="128">
        <f>C31*4+D31*9+E31*4</f>
        <v>185.39999999999998</v>
      </c>
      <c r="C31" s="158">
        <v>18</v>
      </c>
      <c r="D31" s="158">
        <v>12.6</v>
      </c>
      <c r="E31" s="158">
        <v>0</v>
      </c>
      <c r="F31" s="317">
        <v>0</v>
      </c>
      <c r="G31" s="89">
        <v>1200</v>
      </c>
      <c r="H31" s="160">
        <f aca="true" t="shared" si="10" ref="H31:L35">B31/100*$G31</f>
        <v>2224.7999999999997</v>
      </c>
      <c r="I31" s="128">
        <f t="shared" si="10"/>
        <v>216</v>
      </c>
      <c r="J31" s="128">
        <f t="shared" si="10"/>
        <v>151.2</v>
      </c>
      <c r="K31" s="279">
        <f t="shared" si="10"/>
        <v>0</v>
      </c>
      <c r="L31" s="129">
        <f t="shared" si="10"/>
        <v>0</v>
      </c>
    </row>
    <row r="32" spans="1:12" ht="12.75">
      <c r="A32" s="166" t="s">
        <v>752</v>
      </c>
      <c r="B32" s="98">
        <f>C32*4+D32*9+E32*4</f>
        <v>39.800000000000004</v>
      </c>
      <c r="C32" s="87">
        <v>1.2</v>
      </c>
      <c r="D32" s="87">
        <v>0.2</v>
      </c>
      <c r="E32" s="87">
        <v>8.3</v>
      </c>
      <c r="F32" s="318">
        <v>2</v>
      </c>
      <c r="G32" s="96">
        <v>200</v>
      </c>
      <c r="H32" s="162">
        <f t="shared" si="10"/>
        <v>79.60000000000001</v>
      </c>
      <c r="I32" s="130">
        <f t="shared" si="10"/>
        <v>2.4</v>
      </c>
      <c r="J32" s="130">
        <f t="shared" si="10"/>
        <v>0.4</v>
      </c>
      <c r="K32" s="320">
        <f t="shared" si="10"/>
        <v>16.6</v>
      </c>
      <c r="L32" s="282">
        <f t="shared" si="10"/>
        <v>4</v>
      </c>
    </row>
    <row r="33" spans="1:12" ht="12.75">
      <c r="A33" s="166" t="s">
        <v>1488</v>
      </c>
      <c r="B33" s="98">
        <f>C33*4+D33*9+E33*4</f>
        <v>897.7</v>
      </c>
      <c r="C33" s="87">
        <v>0.1</v>
      </c>
      <c r="D33" s="87">
        <v>99.7</v>
      </c>
      <c r="E33" s="87">
        <v>0</v>
      </c>
      <c r="F33" s="318">
        <v>0</v>
      </c>
      <c r="G33" s="96">
        <v>20</v>
      </c>
      <c r="H33" s="162">
        <f t="shared" si="10"/>
        <v>179.54000000000002</v>
      </c>
      <c r="I33" s="130">
        <f t="shared" si="10"/>
        <v>0.02</v>
      </c>
      <c r="J33" s="130">
        <f t="shared" si="10"/>
        <v>19.94</v>
      </c>
      <c r="K33" s="320">
        <f t="shared" si="10"/>
        <v>0</v>
      </c>
      <c r="L33" s="282">
        <f t="shared" si="10"/>
        <v>0</v>
      </c>
    </row>
    <row r="34" spans="1:12" ht="12.75">
      <c r="A34" s="166" t="s">
        <v>99</v>
      </c>
      <c r="B34" s="98">
        <f>C34*4+D34*9+E34*4</f>
        <v>0</v>
      </c>
      <c r="C34" s="87"/>
      <c r="D34" s="87"/>
      <c r="E34" s="87"/>
      <c r="F34" s="318"/>
      <c r="G34" s="96"/>
      <c r="H34" s="162">
        <f t="shared" si="10"/>
        <v>0</v>
      </c>
      <c r="I34" s="130">
        <f t="shared" si="10"/>
        <v>0</v>
      </c>
      <c r="J34" s="130">
        <f t="shared" si="10"/>
        <v>0</v>
      </c>
      <c r="K34" s="320">
        <f t="shared" si="10"/>
        <v>0</v>
      </c>
      <c r="L34" s="282">
        <f t="shared" si="10"/>
        <v>0</v>
      </c>
    </row>
    <row r="35" spans="1:12" ht="13.5" thickBot="1">
      <c r="A35" s="161" t="s">
        <v>740</v>
      </c>
      <c r="B35" s="98">
        <f>C35*4+D35*9+E35*4</f>
        <v>0</v>
      </c>
      <c r="C35" s="107"/>
      <c r="D35" s="107"/>
      <c r="E35" s="323"/>
      <c r="F35" s="324"/>
      <c r="G35" s="135">
        <v>300</v>
      </c>
      <c r="H35" s="162">
        <f t="shared" si="10"/>
        <v>0</v>
      </c>
      <c r="I35" s="130">
        <f t="shared" si="10"/>
        <v>0</v>
      </c>
      <c r="J35" s="130">
        <f t="shared" si="10"/>
        <v>0</v>
      </c>
      <c r="K35" s="320">
        <f t="shared" si="10"/>
        <v>0</v>
      </c>
      <c r="L35" s="282">
        <f t="shared" si="10"/>
        <v>0</v>
      </c>
    </row>
    <row r="36" spans="1:12" ht="13.5" thickBot="1">
      <c r="A36" s="118" t="s">
        <v>657</v>
      </c>
      <c r="B36" s="163">
        <f>H36/$G36*100</f>
        <v>144.41511627906976</v>
      </c>
      <c r="C36" s="164">
        <f>I36/$G36*100</f>
        <v>12.698837209302328</v>
      </c>
      <c r="D36" s="164">
        <f>J36/$G36*100</f>
        <v>9.973255813953488</v>
      </c>
      <c r="E36" s="316">
        <f>K36/$G36*100</f>
        <v>0.9651162790697675</v>
      </c>
      <c r="F36" s="319">
        <f>L36/$G36*100</f>
        <v>0.23255813953488372</v>
      </c>
      <c r="G36" s="119">
        <f aca="true" t="shared" si="11" ref="G36:L36">SUM(G31:G35)</f>
        <v>1720</v>
      </c>
      <c r="H36" s="165">
        <f t="shared" si="11"/>
        <v>2483.9399999999996</v>
      </c>
      <c r="I36" s="121">
        <f t="shared" si="11"/>
        <v>218.42000000000002</v>
      </c>
      <c r="J36" s="121">
        <f t="shared" si="11"/>
        <v>171.54</v>
      </c>
      <c r="K36" s="321">
        <f t="shared" si="11"/>
        <v>16.6</v>
      </c>
      <c r="L36" s="203">
        <f t="shared" si="11"/>
        <v>4</v>
      </c>
    </row>
    <row r="37" spans="1:12" ht="14.25" thickBot="1" thickTop="1">
      <c r="A37" s="204" t="s">
        <v>412</v>
      </c>
      <c r="B37" s="205">
        <f>H36/$H37</f>
        <v>225.81272727272724</v>
      </c>
      <c r="C37" s="206">
        <f>I36/$H37</f>
        <v>19.85636363636364</v>
      </c>
      <c r="D37" s="206">
        <f>J36/$H37</f>
        <v>15.594545454545454</v>
      </c>
      <c r="E37" s="209">
        <f>K36/$H37</f>
        <v>1.5090909090909093</v>
      </c>
      <c r="F37" s="209">
        <f>L36/$H37</f>
        <v>0.36363636363636365</v>
      </c>
      <c r="G37" s="210">
        <f>G36/H37</f>
        <v>156.36363636363637</v>
      </c>
      <c r="H37" s="211">
        <v>11</v>
      </c>
      <c r="I37" s="207" t="s">
        <v>413</v>
      </c>
      <c r="J37" s="208"/>
      <c r="K37" s="208"/>
      <c r="L37" s="322"/>
    </row>
    <row r="38" ht="13.5" thickBot="1"/>
    <row r="39" spans="1:12" ht="12.75">
      <c r="A39" s="649" t="s">
        <v>1356</v>
      </c>
      <c r="B39" s="642" t="s">
        <v>649</v>
      </c>
      <c r="C39" s="643"/>
      <c r="D39" s="643"/>
      <c r="E39" s="643"/>
      <c r="F39" s="644"/>
      <c r="G39" s="645" t="s">
        <v>651</v>
      </c>
      <c r="H39" s="642" t="s">
        <v>650</v>
      </c>
      <c r="I39" s="647"/>
      <c r="J39" s="647"/>
      <c r="K39" s="647"/>
      <c r="L39" s="648"/>
    </row>
    <row r="40" spans="1:12" ht="12.75">
      <c r="A40" s="650"/>
      <c r="B40" s="63" t="s">
        <v>654</v>
      </c>
      <c r="C40" s="64" t="s">
        <v>656</v>
      </c>
      <c r="D40" s="64" t="s">
        <v>483</v>
      </c>
      <c r="E40" s="65" t="s">
        <v>655</v>
      </c>
      <c r="F40" s="68" t="s">
        <v>371</v>
      </c>
      <c r="G40" s="646"/>
      <c r="H40" s="67" t="s">
        <v>654</v>
      </c>
      <c r="I40" s="64" t="s">
        <v>656</v>
      </c>
      <c r="J40" s="64" t="s">
        <v>483</v>
      </c>
      <c r="K40" s="65" t="s">
        <v>655</v>
      </c>
      <c r="L40" s="68" t="s">
        <v>371</v>
      </c>
    </row>
    <row r="41" spans="1:12" ht="13.5" thickBot="1">
      <c r="A41" s="651"/>
      <c r="B41" s="74" t="s">
        <v>653</v>
      </c>
      <c r="C41" s="75" t="s">
        <v>652</v>
      </c>
      <c r="D41" s="75" t="s">
        <v>652</v>
      </c>
      <c r="E41" s="76" t="s">
        <v>652</v>
      </c>
      <c r="F41" s="78" t="s">
        <v>652</v>
      </c>
      <c r="G41" s="77" t="s">
        <v>652</v>
      </c>
      <c r="H41" s="156" t="s">
        <v>653</v>
      </c>
      <c r="I41" s="75" t="s">
        <v>652</v>
      </c>
      <c r="J41" s="75" t="s">
        <v>652</v>
      </c>
      <c r="K41" s="76" t="s">
        <v>652</v>
      </c>
      <c r="L41" s="78" t="s">
        <v>652</v>
      </c>
    </row>
    <row r="42" spans="1:12" ht="12.75">
      <c r="A42" s="157" t="s">
        <v>462</v>
      </c>
      <c r="B42" s="128">
        <f>C42*4+D42*9+E42*4</f>
        <v>38.6</v>
      </c>
      <c r="C42" s="158">
        <v>5.9</v>
      </c>
      <c r="D42" s="158">
        <v>0.2</v>
      </c>
      <c r="E42" s="158">
        <v>3.3</v>
      </c>
      <c r="F42" s="317">
        <v>5</v>
      </c>
      <c r="G42" s="89">
        <v>800</v>
      </c>
      <c r="H42" s="160">
        <f aca="true" t="shared" si="12" ref="H42:L46">B42/100*$G42</f>
        <v>308.8</v>
      </c>
      <c r="I42" s="128">
        <f t="shared" si="12"/>
        <v>47.2</v>
      </c>
      <c r="J42" s="128">
        <f t="shared" si="12"/>
        <v>1.6</v>
      </c>
      <c r="K42" s="279">
        <f t="shared" si="12"/>
        <v>26.400000000000002</v>
      </c>
      <c r="L42" s="129">
        <f t="shared" si="12"/>
        <v>40</v>
      </c>
    </row>
    <row r="43" spans="1:12" ht="12.75">
      <c r="A43" s="166" t="s">
        <v>752</v>
      </c>
      <c r="B43" s="98">
        <f>C43*4+D43*9+E43*4</f>
        <v>39.800000000000004</v>
      </c>
      <c r="C43" s="87">
        <v>1.2</v>
      </c>
      <c r="D43" s="87">
        <v>0.2</v>
      </c>
      <c r="E43" s="87">
        <v>8.3</v>
      </c>
      <c r="F43" s="318">
        <v>2</v>
      </c>
      <c r="G43" s="96">
        <v>160</v>
      </c>
      <c r="H43" s="162">
        <f t="shared" si="12"/>
        <v>63.68000000000001</v>
      </c>
      <c r="I43" s="130">
        <f t="shared" si="12"/>
        <v>1.92</v>
      </c>
      <c r="J43" s="130">
        <f t="shared" si="12"/>
        <v>0.32</v>
      </c>
      <c r="K43" s="320">
        <f t="shared" si="12"/>
        <v>13.280000000000001</v>
      </c>
      <c r="L43" s="282">
        <f t="shared" si="12"/>
        <v>3.2</v>
      </c>
    </row>
    <row r="44" spans="1:12" ht="12.75">
      <c r="A44" s="166" t="s">
        <v>822</v>
      </c>
      <c r="B44" s="98">
        <f>C44*4+D44*9+E44*4</f>
        <v>0</v>
      </c>
      <c r="C44" s="87"/>
      <c r="D44" s="87"/>
      <c r="E44" s="87"/>
      <c r="F44" s="318"/>
      <c r="G44" s="96"/>
      <c r="H44" s="162">
        <f t="shared" si="12"/>
        <v>0</v>
      </c>
      <c r="I44" s="130">
        <f t="shared" si="12"/>
        <v>0</v>
      </c>
      <c r="J44" s="130">
        <f t="shared" si="12"/>
        <v>0</v>
      </c>
      <c r="K44" s="320">
        <f t="shared" si="12"/>
        <v>0</v>
      </c>
      <c r="L44" s="282">
        <f t="shared" si="12"/>
        <v>0</v>
      </c>
    </row>
    <row r="45" spans="1:12" ht="12.75">
      <c r="A45" s="166" t="s">
        <v>1488</v>
      </c>
      <c r="B45" s="98">
        <f>C45*4+D45*9+E45*4</f>
        <v>899.1</v>
      </c>
      <c r="C45" s="87">
        <v>0</v>
      </c>
      <c r="D45" s="87">
        <v>99.9</v>
      </c>
      <c r="E45" s="168">
        <v>0</v>
      </c>
      <c r="F45" s="368">
        <v>0</v>
      </c>
      <c r="G45" s="96">
        <v>25</v>
      </c>
      <c r="H45" s="162">
        <f t="shared" si="12"/>
        <v>224.77499999999998</v>
      </c>
      <c r="I45" s="130">
        <f t="shared" si="12"/>
        <v>0</v>
      </c>
      <c r="J45" s="130">
        <f t="shared" si="12"/>
        <v>24.975</v>
      </c>
      <c r="K45" s="320">
        <f t="shared" si="12"/>
        <v>0</v>
      </c>
      <c r="L45" s="282">
        <f t="shared" si="12"/>
        <v>0</v>
      </c>
    </row>
    <row r="46" spans="1:12" ht="13.5" thickBot="1">
      <c r="A46" s="161" t="s">
        <v>740</v>
      </c>
      <c r="B46" s="98">
        <f>C46*4+D46*9+E46*4</f>
        <v>0</v>
      </c>
      <c r="C46" s="107"/>
      <c r="D46" s="107"/>
      <c r="E46" s="323"/>
      <c r="F46" s="324"/>
      <c r="G46" s="135">
        <v>200</v>
      </c>
      <c r="H46" s="162">
        <f t="shared" si="12"/>
        <v>0</v>
      </c>
      <c r="I46" s="130">
        <f t="shared" si="12"/>
        <v>0</v>
      </c>
      <c r="J46" s="130">
        <f t="shared" si="12"/>
        <v>0</v>
      </c>
      <c r="K46" s="320">
        <f t="shared" si="12"/>
        <v>0</v>
      </c>
      <c r="L46" s="282">
        <f t="shared" si="12"/>
        <v>0</v>
      </c>
    </row>
    <row r="47" spans="1:12" ht="13.5" thickBot="1">
      <c r="A47" s="118" t="s">
        <v>657</v>
      </c>
      <c r="B47" s="163">
        <f>H47/$G47*100</f>
        <v>50.401265822784815</v>
      </c>
      <c r="C47" s="164">
        <f>I47/$G47*100</f>
        <v>4.145147679324895</v>
      </c>
      <c r="D47" s="164">
        <f>J47/$G47*100</f>
        <v>2.2696202531645575</v>
      </c>
      <c r="E47" s="316">
        <f>K47/$G47*100</f>
        <v>3.3485232067510555</v>
      </c>
      <c r="F47" s="319">
        <f>L47/$G47*100</f>
        <v>3.645569620253165</v>
      </c>
      <c r="G47" s="119">
        <f aca="true" t="shared" si="13" ref="G47:L47">SUM(G42:G46)</f>
        <v>1185</v>
      </c>
      <c r="H47" s="165">
        <f t="shared" si="13"/>
        <v>597.255</v>
      </c>
      <c r="I47" s="121">
        <f t="shared" si="13"/>
        <v>49.120000000000005</v>
      </c>
      <c r="J47" s="121">
        <f t="shared" si="13"/>
        <v>26.895000000000003</v>
      </c>
      <c r="K47" s="321">
        <f t="shared" si="13"/>
        <v>39.68000000000001</v>
      </c>
      <c r="L47" s="203">
        <f t="shared" si="13"/>
        <v>43.2</v>
      </c>
    </row>
    <row r="48" spans="1:12" ht="14.25" thickBot="1" thickTop="1">
      <c r="A48" s="204" t="s">
        <v>468</v>
      </c>
      <c r="B48" s="205">
        <f>H47/$H48</f>
        <v>119.451</v>
      </c>
      <c r="C48" s="206">
        <f>I47/$H48</f>
        <v>9.824000000000002</v>
      </c>
      <c r="D48" s="206">
        <f>J47/$H48</f>
        <v>5.3790000000000004</v>
      </c>
      <c r="E48" s="209">
        <f>K47/$H48</f>
        <v>7.936000000000002</v>
      </c>
      <c r="F48" s="209">
        <f>L47/$H48</f>
        <v>8.64</v>
      </c>
      <c r="G48" s="210">
        <f>G47/$H48</f>
        <v>237</v>
      </c>
      <c r="H48" s="211">
        <v>5</v>
      </c>
      <c r="I48" s="207" t="s">
        <v>469</v>
      </c>
      <c r="J48" s="208"/>
      <c r="K48" s="208"/>
      <c r="L48" s="322"/>
    </row>
    <row r="49" spans="1:12" ht="14.25" thickBot="1" thickTop="1">
      <c r="A49" s="204" t="s">
        <v>412</v>
      </c>
      <c r="B49" s="205" t="e">
        <f>H47/$H49</f>
        <v>#DIV/0!</v>
      </c>
      <c r="C49" s="206" t="e">
        <f>I47/$H49</f>
        <v>#DIV/0!</v>
      </c>
      <c r="D49" s="206" t="e">
        <f>J47/$H49</f>
        <v>#DIV/0!</v>
      </c>
      <c r="E49" s="209" t="e">
        <f>K47/$H49</f>
        <v>#DIV/0!</v>
      </c>
      <c r="F49" s="209" t="e">
        <f>L47/$H49</f>
        <v>#DIV/0!</v>
      </c>
      <c r="G49" s="210" t="e">
        <f>G47/$H49</f>
        <v>#DIV/0!</v>
      </c>
      <c r="H49" s="211"/>
      <c r="I49" s="207" t="s">
        <v>413</v>
      </c>
      <c r="J49" s="208"/>
      <c r="K49" s="208"/>
      <c r="L49" s="322"/>
    </row>
    <row r="50" ht="13.5" thickBot="1"/>
    <row r="51" spans="1:12" ht="12.75">
      <c r="A51" s="649" t="s">
        <v>1357</v>
      </c>
      <c r="B51" s="642" t="s">
        <v>649</v>
      </c>
      <c r="C51" s="643"/>
      <c r="D51" s="643"/>
      <c r="E51" s="643"/>
      <c r="F51" s="644"/>
      <c r="G51" s="645" t="s">
        <v>651</v>
      </c>
      <c r="H51" s="642" t="s">
        <v>650</v>
      </c>
      <c r="I51" s="647"/>
      <c r="J51" s="647"/>
      <c r="K51" s="647"/>
      <c r="L51" s="648"/>
    </row>
    <row r="52" spans="1:12" ht="12.75">
      <c r="A52" s="650"/>
      <c r="B52" s="63" t="s">
        <v>654</v>
      </c>
      <c r="C52" s="64" t="s">
        <v>656</v>
      </c>
      <c r="D52" s="64" t="s">
        <v>483</v>
      </c>
      <c r="E52" s="65" t="s">
        <v>655</v>
      </c>
      <c r="F52" s="68" t="s">
        <v>371</v>
      </c>
      <c r="G52" s="646"/>
      <c r="H52" s="67" t="s">
        <v>654</v>
      </c>
      <c r="I52" s="64" t="s">
        <v>656</v>
      </c>
      <c r="J52" s="64" t="s">
        <v>483</v>
      </c>
      <c r="K52" s="65" t="s">
        <v>655</v>
      </c>
      <c r="L52" s="68" t="s">
        <v>371</v>
      </c>
    </row>
    <row r="53" spans="1:12" ht="13.5" thickBot="1">
      <c r="A53" s="651"/>
      <c r="B53" s="74" t="s">
        <v>653</v>
      </c>
      <c r="C53" s="75" t="s">
        <v>652</v>
      </c>
      <c r="D53" s="75" t="s">
        <v>652</v>
      </c>
      <c r="E53" s="76" t="s">
        <v>652</v>
      </c>
      <c r="F53" s="78" t="s">
        <v>652</v>
      </c>
      <c r="G53" s="77" t="s">
        <v>652</v>
      </c>
      <c r="H53" s="156" t="s">
        <v>653</v>
      </c>
      <c r="I53" s="75" t="s">
        <v>652</v>
      </c>
      <c r="J53" s="75" t="s">
        <v>652</v>
      </c>
      <c r="K53" s="76" t="s">
        <v>652</v>
      </c>
      <c r="L53" s="78" t="s">
        <v>652</v>
      </c>
    </row>
    <row r="54" spans="1:12" ht="12.75">
      <c r="A54" s="157" t="s">
        <v>761</v>
      </c>
      <c r="B54" s="128">
        <f>C54*4+D54*9+E54*4</f>
        <v>241.4</v>
      </c>
      <c r="C54" s="158">
        <v>17</v>
      </c>
      <c r="D54" s="158">
        <v>19</v>
      </c>
      <c r="E54" s="158">
        <v>0.6</v>
      </c>
      <c r="F54" s="317">
        <v>0</v>
      </c>
      <c r="G54" s="89">
        <v>800</v>
      </c>
      <c r="H54" s="160">
        <f aca="true" t="shared" si="14" ref="H54:L58">B54/100*$G54</f>
        <v>1931.2</v>
      </c>
      <c r="I54" s="128">
        <f t="shared" si="14"/>
        <v>136</v>
      </c>
      <c r="J54" s="128">
        <f t="shared" si="14"/>
        <v>152</v>
      </c>
      <c r="K54" s="279">
        <f t="shared" si="14"/>
        <v>4.8</v>
      </c>
      <c r="L54" s="129">
        <f t="shared" si="14"/>
        <v>0</v>
      </c>
    </row>
    <row r="55" spans="1:12" ht="12.75">
      <c r="A55" s="166" t="s">
        <v>752</v>
      </c>
      <c r="B55" s="98">
        <f>C55*4+D55*9+E55*4</f>
        <v>39.800000000000004</v>
      </c>
      <c r="C55" s="87">
        <v>1.2</v>
      </c>
      <c r="D55" s="87">
        <v>0.2</v>
      </c>
      <c r="E55" s="87">
        <v>8.3</v>
      </c>
      <c r="F55" s="318">
        <v>2</v>
      </c>
      <c r="G55" s="96">
        <v>200</v>
      </c>
      <c r="H55" s="162">
        <f t="shared" si="14"/>
        <v>79.60000000000001</v>
      </c>
      <c r="I55" s="130">
        <f t="shared" si="14"/>
        <v>2.4</v>
      </c>
      <c r="J55" s="130">
        <f t="shared" si="14"/>
        <v>0.4</v>
      </c>
      <c r="K55" s="320">
        <f t="shared" si="14"/>
        <v>16.6</v>
      </c>
      <c r="L55" s="282">
        <f t="shared" si="14"/>
        <v>4</v>
      </c>
    </row>
    <row r="56" spans="1:12" ht="12.75">
      <c r="A56" s="166" t="s">
        <v>1488</v>
      </c>
      <c r="B56" s="98">
        <f>C56*4+D56*9+E56*4</f>
        <v>897.7</v>
      </c>
      <c r="C56" s="87">
        <v>0.1</v>
      </c>
      <c r="D56" s="87">
        <v>99.7</v>
      </c>
      <c r="E56" s="87">
        <v>0</v>
      </c>
      <c r="F56" s="318">
        <v>0</v>
      </c>
      <c r="G56" s="96">
        <v>20</v>
      </c>
      <c r="H56" s="162">
        <f t="shared" si="14"/>
        <v>179.54000000000002</v>
      </c>
      <c r="I56" s="130">
        <f t="shared" si="14"/>
        <v>0.02</v>
      </c>
      <c r="J56" s="130">
        <f t="shared" si="14"/>
        <v>19.94</v>
      </c>
      <c r="K56" s="320">
        <f t="shared" si="14"/>
        <v>0</v>
      </c>
      <c r="L56" s="282">
        <f t="shared" si="14"/>
        <v>0</v>
      </c>
    </row>
    <row r="57" spans="1:12" ht="12.75">
      <c r="A57" s="166" t="s">
        <v>99</v>
      </c>
      <c r="B57" s="98">
        <f>C57*4+D57*9+E57*4</f>
        <v>0</v>
      </c>
      <c r="C57" s="87"/>
      <c r="D57" s="87"/>
      <c r="E57" s="87"/>
      <c r="F57" s="318"/>
      <c r="G57" s="96"/>
      <c r="H57" s="162">
        <f t="shared" si="14"/>
        <v>0</v>
      </c>
      <c r="I57" s="130">
        <f t="shared" si="14"/>
        <v>0</v>
      </c>
      <c r="J57" s="130">
        <f t="shared" si="14"/>
        <v>0</v>
      </c>
      <c r="K57" s="320">
        <f t="shared" si="14"/>
        <v>0</v>
      </c>
      <c r="L57" s="282">
        <f t="shared" si="14"/>
        <v>0</v>
      </c>
    </row>
    <row r="58" spans="1:12" ht="13.5" thickBot="1">
      <c r="A58" s="161" t="s">
        <v>740</v>
      </c>
      <c r="B58" s="98">
        <f>C58*4+D58*9+E58*4</f>
        <v>0</v>
      </c>
      <c r="C58" s="107"/>
      <c r="D58" s="107"/>
      <c r="E58" s="323"/>
      <c r="F58" s="324"/>
      <c r="G58" s="135">
        <v>250</v>
      </c>
      <c r="H58" s="162">
        <f t="shared" si="14"/>
        <v>0</v>
      </c>
      <c r="I58" s="130">
        <f t="shared" si="14"/>
        <v>0</v>
      </c>
      <c r="J58" s="130">
        <f t="shared" si="14"/>
        <v>0</v>
      </c>
      <c r="K58" s="320">
        <f t="shared" si="14"/>
        <v>0</v>
      </c>
      <c r="L58" s="282">
        <f t="shared" si="14"/>
        <v>0</v>
      </c>
    </row>
    <row r="59" spans="1:12" ht="13.5" thickBot="1">
      <c r="A59" s="118" t="s">
        <v>657</v>
      </c>
      <c r="B59" s="163">
        <f>H59/$G59*100</f>
        <v>172.46771653543308</v>
      </c>
      <c r="C59" s="164">
        <f>I59/$G59*100</f>
        <v>10.899212598425198</v>
      </c>
      <c r="D59" s="164">
        <f>J59/$G59*100</f>
        <v>13.570078740157482</v>
      </c>
      <c r="E59" s="316">
        <f>K59/$G59*100</f>
        <v>1.6850393700787403</v>
      </c>
      <c r="F59" s="319">
        <f>L59/$G59*100</f>
        <v>0.31496062992125984</v>
      </c>
      <c r="G59" s="119">
        <f aca="true" t="shared" si="15" ref="G59:L59">SUM(G54:G58)</f>
        <v>1270</v>
      </c>
      <c r="H59" s="165">
        <f t="shared" si="15"/>
        <v>2190.34</v>
      </c>
      <c r="I59" s="121">
        <f t="shared" si="15"/>
        <v>138.42000000000002</v>
      </c>
      <c r="J59" s="121">
        <f t="shared" si="15"/>
        <v>172.34</v>
      </c>
      <c r="K59" s="321">
        <f t="shared" si="15"/>
        <v>21.400000000000002</v>
      </c>
      <c r="L59" s="203">
        <f t="shared" si="15"/>
        <v>4</v>
      </c>
    </row>
    <row r="60" spans="1:12" ht="14.25" thickBot="1" thickTop="1">
      <c r="A60" s="204" t="s">
        <v>468</v>
      </c>
      <c r="B60" s="205">
        <f>H59/$H60</f>
        <v>219.03400000000002</v>
      </c>
      <c r="C60" s="206">
        <f>I59/$H60</f>
        <v>13.842000000000002</v>
      </c>
      <c r="D60" s="206">
        <f>J59/$H60</f>
        <v>17.234</v>
      </c>
      <c r="E60" s="209">
        <f>K59/$H60</f>
        <v>2.14</v>
      </c>
      <c r="F60" s="209">
        <f>L59/$H60</f>
        <v>0.4</v>
      </c>
      <c r="G60" s="210">
        <f>G59/H60</f>
        <v>127</v>
      </c>
      <c r="H60" s="211">
        <v>10</v>
      </c>
      <c r="I60" s="207" t="s">
        <v>469</v>
      </c>
      <c r="J60" s="208"/>
      <c r="K60" s="208"/>
      <c r="L60" s="322"/>
    </row>
    <row r="61" ht="13.5" thickBot="1"/>
    <row r="62" spans="1:12" ht="12.75">
      <c r="A62" s="649" t="s">
        <v>1207</v>
      </c>
      <c r="B62" s="642" t="s">
        <v>649</v>
      </c>
      <c r="C62" s="643"/>
      <c r="D62" s="643"/>
      <c r="E62" s="643"/>
      <c r="F62" s="644"/>
      <c r="G62" s="645" t="s">
        <v>651</v>
      </c>
      <c r="H62" s="642" t="s">
        <v>650</v>
      </c>
      <c r="I62" s="647"/>
      <c r="J62" s="647"/>
      <c r="K62" s="647"/>
      <c r="L62" s="648"/>
    </row>
    <row r="63" spans="1:12" ht="12.75">
      <c r="A63" s="650"/>
      <c r="B63" s="63" t="s">
        <v>654</v>
      </c>
      <c r="C63" s="64" t="s">
        <v>656</v>
      </c>
      <c r="D63" s="64" t="s">
        <v>483</v>
      </c>
      <c r="E63" s="65" t="s">
        <v>655</v>
      </c>
      <c r="F63" s="68" t="s">
        <v>371</v>
      </c>
      <c r="G63" s="646"/>
      <c r="H63" s="67" t="s">
        <v>654</v>
      </c>
      <c r="I63" s="64" t="s">
        <v>656</v>
      </c>
      <c r="J63" s="64" t="s">
        <v>483</v>
      </c>
      <c r="K63" s="65" t="s">
        <v>655</v>
      </c>
      <c r="L63" s="68" t="s">
        <v>371</v>
      </c>
    </row>
    <row r="64" spans="1:12" ht="13.5" thickBot="1">
      <c r="A64" s="651"/>
      <c r="B64" s="74" t="s">
        <v>653</v>
      </c>
      <c r="C64" s="75" t="s">
        <v>652</v>
      </c>
      <c r="D64" s="75" t="s">
        <v>652</v>
      </c>
      <c r="E64" s="76" t="s">
        <v>652</v>
      </c>
      <c r="F64" s="78" t="s">
        <v>652</v>
      </c>
      <c r="G64" s="77" t="s">
        <v>652</v>
      </c>
      <c r="H64" s="156" t="s">
        <v>653</v>
      </c>
      <c r="I64" s="75" t="s">
        <v>652</v>
      </c>
      <c r="J64" s="75" t="s">
        <v>652</v>
      </c>
      <c r="K64" s="76" t="s">
        <v>652</v>
      </c>
      <c r="L64" s="78" t="s">
        <v>652</v>
      </c>
    </row>
    <row r="65" spans="1:12" ht="12.75">
      <c r="A65" s="157" t="s">
        <v>502</v>
      </c>
      <c r="B65" s="128">
        <f>C65*4+D65*9+E65*4</f>
        <v>286.3</v>
      </c>
      <c r="C65" s="158">
        <v>17.5</v>
      </c>
      <c r="D65" s="158">
        <v>23.9</v>
      </c>
      <c r="E65" s="158">
        <v>0.3</v>
      </c>
      <c r="F65" s="317">
        <v>0</v>
      </c>
      <c r="G65" s="89">
        <v>800</v>
      </c>
      <c r="H65" s="160">
        <f aca="true" t="shared" si="16" ref="H65:L69">B65/100*$G65</f>
        <v>2290.4</v>
      </c>
      <c r="I65" s="128">
        <f t="shared" si="16"/>
        <v>140</v>
      </c>
      <c r="J65" s="128">
        <f t="shared" si="16"/>
        <v>191.2</v>
      </c>
      <c r="K65" s="279">
        <f t="shared" si="16"/>
        <v>2.4</v>
      </c>
      <c r="L65" s="129">
        <f t="shared" si="16"/>
        <v>0</v>
      </c>
    </row>
    <row r="66" spans="1:12" ht="12.75">
      <c r="A66" s="166" t="s">
        <v>752</v>
      </c>
      <c r="B66" s="98">
        <f>C66*4+D66*9+E66*4</f>
        <v>39.800000000000004</v>
      </c>
      <c r="C66" s="87">
        <v>1.2</v>
      </c>
      <c r="D66" s="87">
        <v>0.2</v>
      </c>
      <c r="E66" s="87">
        <v>8.3</v>
      </c>
      <c r="F66" s="318">
        <v>2</v>
      </c>
      <c r="G66" s="96">
        <v>200</v>
      </c>
      <c r="H66" s="162">
        <f t="shared" si="16"/>
        <v>79.60000000000001</v>
      </c>
      <c r="I66" s="130">
        <f t="shared" si="16"/>
        <v>2.4</v>
      </c>
      <c r="J66" s="130">
        <f t="shared" si="16"/>
        <v>0.4</v>
      </c>
      <c r="K66" s="320">
        <f t="shared" si="16"/>
        <v>16.6</v>
      </c>
      <c r="L66" s="282">
        <f t="shared" si="16"/>
        <v>4</v>
      </c>
    </row>
    <row r="67" spans="1:12" ht="12.75">
      <c r="A67" s="166" t="s">
        <v>1488</v>
      </c>
      <c r="B67" s="98">
        <f>C67*4+D67*9+E67*4</f>
        <v>897.7</v>
      </c>
      <c r="C67" s="87">
        <v>0.1</v>
      </c>
      <c r="D67" s="87">
        <v>99.7</v>
      </c>
      <c r="E67" s="87">
        <v>0</v>
      </c>
      <c r="F67" s="318">
        <v>0</v>
      </c>
      <c r="G67" s="96">
        <v>20</v>
      </c>
      <c r="H67" s="162">
        <f t="shared" si="16"/>
        <v>179.54000000000002</v>
      </c>
      <c r="I67" s="130">
        <f t="shared" si="16"/>
        <v>0.02</v>
      </c>
      <c r="J67" s="130">
        <f t="shared" si="16"/>
        <v>19.94</v>
      </c>
      <c r="K67" s="320">
        <f t="shared" si="16"/>
        <v>0</v>
      </c>
      <c r="L67" s="282">
        <f t="shared" si="16"/>
        <v>0</v>
      </c>
    </row>
    <row r="68" spans="1:12" ht="12.75">
      <c r="A68" s="166" t="s">
        <v>99</v>
      </c>
      <c r="B68" s="98">
        <f>C68*4+D68*9+E68*4</f>
        <v>0</v>
      </c>
      <c r="C68" s="87"/>
      <c r="D68" s="87"/>
      <c r="E68" s="87"/>
      <c r="F68" s="318"/>
      <c r="G68" s="96"/>
      <c r="H68" s="162">
        <f t="shared" si="16"/>
        <v>0</v>
      </c>
      <c r="I68" s="130">
        <f t="shared" si="16"/>
        <v>0</v>
      </c>
      <c r="J68" s="130">
        <f t="shared" si="16"/>
        <v>0</v>
      </c>
      <c r="K68" s="320">
        <f t="shared" si="16"/>
        <v>0</v>
      </c>
      <c r="L68" s="282">
        <f t="shared" si="16"/>
        <v>0</v>
      </c>
    </row>
    <row r="69" spans="1:12" ht="13.5" thickBot="1">
      <c r="A69" s="161" t="s">
        <v>740</v>
      </c>
      <c r="B69" s="98">
        <f>C69*4+D69*9+E69*4</f>
        <v>0</v>
      </c>
      <c r="C69" s="107"/>
      <c r="D69" s="107"/>
      <c r="E69" s="323"/>
      <c r="F69" s="324"/>
      <c r="G69" s="135">
        <v>250</v>
      </c>
      <c r="H69" s="162">
        <f t="shared" si="16"/>
        <v>0</v>
      </c>
      <c r="I69" s="130">
        <f t="shared" si="16"/>
        <v>0</v>
      </c>
      <c r="J69" s="130">
        <f t="shared" si="16"/>
        <v>0</v>
      </c>
      <c r="K69" s="320">
        <f t="shared" si="16"/>
        <v>0</v>
      </c>
      <c r="L69" s="282">
        <f t="shared" si="16"/>
        <v>0</v>
      </c>
    </row>
    <row r="70" spans="1:12" ht="13.5" thickBot="1">
      <c r="A70" s="118" t="s">
        <v>657</v>
      </c>
      <c r="B70" s="163">
        <f>H70/$G70*100</f>
        <v>200.7511811023622</v>
      </c>
      <c r="C70" s="164">
        <f>I70/$G70*100</f>
        <v>11.214173228346457</v>
      </c>
      <c r="D70" s="164">
        <f>J70/$G70*100</f>
        <v>16.656692913385825</v>
      </c>
      <c r="E70" s="316">
        <f>K70/$G70*100</f>
        <v>1.4960629921259843</v>
      </c>
      <c r="F70" s="319">
        <f>L70/$G70*100</f>
        <v>0.31496062992125984</v>
      </c>
      <c r="G70" s="119">
        <f aca="true" t="shared" si="17" ref="G70:L70">SUM(G65:G69)</f>
        <v>1270</v>
      </c>
      <c r="H70" s="165">
        <f t="shared" si="17"/>
        <v>2549.54</v>
      </c>
      <c r="I70" s="121">
        <f t="shared" si="17"/>
        <v>142.42000000000002</v>
      </c>
      <c r="J70" s="121">
        <f t="shared" si="17"/>
        <v>211.54</v>
      </c>
      <c r="K70" s="321">
        <f t="shared" si="17"/>
        <v>19</v>
      </c>
      <c r="L70" s="203">
        <f t="shared" si="17"/>
        <v>4</v>
      </c>
    </row>
    <row r="71" spans="1:12" ht="14.25" thickBot="1" thickTop="1">
      <c r="A71" s="204" t="s">
        <v>468</v>
      </c>
      <c r="B71" s="205">
        <f>H70/$H71</f>
        <v>254.954</v>
      </c>
      <c r="C71" s="206">
        <f>I70/$H71</f>
        <v>14.242</v>
      </c>
      <c r="D71" s="206">
        <f>J70/$H71</f>
        <v>21.154</v>
      </c>
      <c r="E71" s="209">
        <f>K70/$H71</f>
        <v>1.9</v>
      </c>
      <c r="F71" s="209">
        <f>L70/$H71</f>
        <v>0.4</v>
      </c>
      <c r="G71" s="210">
        <f>G70/H71</f>
        <v>127</v>
      </c>
      <c r="H71" s="211">
        <v>10</v>
      </c>
      <c r="I71" s="207" t="s">
        <v>469</v>
      </c>
      <c r="J71" s="208"/>
      <c r="K71" s="208"/>
      <c r="L71" s="322"/>
    </row>
    <row r="72" ht="13.5" thickBot="1"/>
    <row r="73" spans="1:12" ht="12.75">
      <c r="A73" s="649" t="s">
        <v>79</v>
      </c>
      <c r="B73" s="642" t="s">
        <v>649</v>
      </c>
      <c r="C73" s="643"/>
      <c r="D73" s="643"/>
      <c r="E73" s="643"/>
      <c r="F73" s="644"/>
      <c r="G73" s="645" t="s">
        <v>651</v>
      </c>
      <c r="H73" s="642" t="s">
        <v>650</v>
      </c>
      <c r="I73" s="647"/>
      <c r="J73" s="647"/>
      <c r="K73" s="647"/>
      <c r="L73" s="648"/>
    </row>
    <row r="74" spans="1:12" ht="12.75">
      <c r="A74" s="650"/>
      <c r="B74" s="63" t="s">
        <v>654</v>
      </c>
      <c r="C74" s="64" t="s">
        <v>656</v>
      </c>
      <c r="D74" s="64" t="s">
        <v>483</v>
      </c>
      <c r="E74" s="65" t="s">
        <v>655</v>
      </c>
      <c r="F74" s="68" t="s">
        <v>371</v>
      </c>
      <c r="G74" s="646"/>
      <c r="H74" s="67" t="s">
        <v>654</v>
      </c>
      <c r="I74" s="64" t="s">
        <v>656</v>
      </c>
      <c r="J74" s="64" t="s">
        <v>483</v>
      </c>
      <c r="K74" s="65" t="s">
        <v>655</v>
      </c>
      <c r="L74" s="68" t="s">
        <v>371</v>
      </c>
    </row>
    <row r="75" spans="1:12" ht="13.5" thickBot="1">
      <c r="A75" s="651"/>
      <c r="B75" s="74" t="s">
        <v>653</v>
      </c>
      <c r="C75" s="75" t="s">
        <v>652</v>
      </c>
      <c r="D75" s="75" t="s">
        <v>652</v>
      </c>
      <c r="E75" s="76" t="s">
        <v>652</v>
      </c>
      <c r="F75" s="78" t="s">
        <v>652</v>
      </c>
      <c r="G75" s="77" t="s">
        <v>652</v>
      </c>
      <c r="H75" s="156" t="s">
        <v>653</v>
      </c>
      <c r="I75" s="75" t="s">
        <v>652</v>
      </c>
      <c r="J75" s="75" t="s">
        <v>652</v>
      </c>
      <c r="K75" s="76" t="s">
        <v>652</v>
      </c>
      <c r="L75" s="78" t="s">
        <v>652</v>
      </c>
    </row>
    <row r="76" spans="1:12" ht="12.75">
      <c r="A76" s="157" t="s">
        <v>230</v>
      </c>
      <c r="B76" s="128">
        <f>C76*4+D76*9+E76*4</f>
        <v>164.4</v>
      </c>
      <c r="C76" s="158">
        <v>15.9</v>
      </c>
      <c r="D76" s="158">
        <v>11.2</v>
      </c>
      <c r="E76" s="158">
        <v>0</v>
      </c>
      <c r="F76" s="317">
        <v>0</v>
      </c>
      <c r="G76" s="89">
        <v>800</v>
      </c>
      <c r="H76" s="160">
        <f aca="true" t="shared" si="18" ref="H76:L80">B76/100*$G76</f>
        <v>1315.2</v>
      </c>
      <c r="I76" s="128">
        <f t="shared" si="18"/>
        <v>127.2</v>
      </c>
      <c r="J76" s="128">
        <f t="shared" si="18"/>
        <v>89.6</v>
      </c>
      <c r="K76" s="279">
        <f t="shared" si="18"/>
        <v>0</v>
      </c>
      <c r="L76" s="129">
        <f t="shared" si="18"/>
        <v>0</v>
      </c>
    </row>
    <row r="77" spans="1:12" ht="12.75">
      <c r="A77" s="166" t="s">
        <v>752</v>
      </c>
      <c r="B77" s="98">
        <f>C77*4+D77*9+E77*4</f>
        <v>39.800000000000004</v>
      </c>
      <c r="C77" s="87">
        <v>1.2</v>
      </c>
      <c r="D77" s="87">
        <v>0.2</v>
      </c>
      <c r="E77" s="87">
        <v>8.3</v>
      </c>
      <c r="F77" s="318">
        <v>2</v>
      </c>
      <c r="G77" s="96">
        <v>200</v>
      </c>
      <c r="H77" s="162">
        <f t="shared" si="18"/>
        <v>79.60000000000001</v>
      </c>
      <c r="I77" s="130">
        <f t="shared" si="18"/>
        <v>2.4</v>
      </c>
      <c r="J77" s="130">
        <f t="shared" si="18"/>
        <v>0.4</v>
      </c>
      <c r="K77" s="320">
        <f t="shared" si="18"/>
        <v>16.6</v>
      </c>
      <c r="L77" s="282">
        <f t="shared" si="18"/>
        <v>4</v>
      </c>
    </row>
    <row r="78" spans="1:12" ht="12.75">
      <c r="A78" s="166" t="s">
        <v>1488</v>
      </c>
      <c r="B78" s="98">
        <f>C78*4+D78*9+E78*4</f>
        <v>897.7</v>
      </c>
      <c r="C78" s="87">
        <v>0.1</v>
      </c>
      <c r="D78" s="87">
        <v>99.7</v>
      </c>
      <c r="E78" s="87">
        <v>0</v>
      </c>
      <c r="F78" s="318">
        <v>0</v>
      </c>
      <c r="G78" s="96">
        <v>20</v>
      </c>
      <c r="H78" s="162">
        <f t="shared" si="18"/>
        <v>179.54000000000002</v>
      </c>
      <c r="I78" s="130">
        <f t="shared" si="18"/>
        <v>0.02</v>
      </c>
      <c r="J78" s="130">
        <f t="shared" si="18"/>
        <v>19.94</v>
      </c>
      <c r="K78" s="320">
        <f t="shared" si="18"/>
        <v>0</v>
      </c>
      <c r="L78" s="282">
        <f t="shared" si="18"/>
        <v>0</v>
      </c>
    </row>
    <row r="79" spans="1:12" ht="12.75">
      <c r="A79" s="166" t="s">
        <v>99</v>
      </c>
      <c r="B79" s="98">
        <f>C79*4+D79*9+E79*4</f>
        <v>0</v>
      </c>
      <c r="C79" s="87"/>
      <c r="D79" s="87"/>
      <c r="E79" s="87"/>
      <c r="F79" s="318"/>
      <c r="G79" s="96"/>
      <c r="H79" s="162">
        <f t="shared" si="18"/>
        <v>0</v>
      </c>
      <c r="I79" s="130">
        <f t="shared" si="18"/>
        <v>0</v>
      </c>
      <c r="J79" s="130">
        <f t="shared" si="18"/>
        <v>0</v>
      </c>
      <c r="K79" s="320">
        <f t="shared" si="18"/>
        <v>0</v>
      </c>
      <c r="L79" s="282">
        <f t="shared" si="18"/>
        <v>0</v>
      </c>
    </row>
    <row r="80" spans="1:12" ht="13.5" thickBot="1">
      <c r="A80" s="161" t="s">
        <v>740</v>
      </c>
      <c r="B80" s="98">
        <f>C80*4+D80*9+E80*4</f>
        <v>0</v>
      </c>
      <c r="C80" s="107"/>
      <c r="D80" s="107"/>
      <c r="E80" s="323"/>
      <c r="F80" s="324"/>
      <c r="G80" s="135">
        <v>250</v>
      </c>
      <c r="H80" s="162">
        <f t="shared" si="18"/>
        <v>0</v>
      </c>
      <c r="I80" s="130">
        <f t="shared" si="18"/>
        <v>0</v>
      </c>
      <c r="J80" s="130">
        <f t="shared" si="18"/>
        <v>0</v>
      </c>
      <c r="K80" s="320">
        <f t="shared" si="18"/>
        <v>0</v>
      </c>
      <c r="L80" s="282">
        <f t="shared" si="18"/>
        <v>0</v>
      </c>
    </row>
    <row r="81" spans="1:12" ht="13.5" thickBot="1">
      <c r="A81" s="118" t="s">
        <v>657</v>
      </c>
      <c r="B81" s="163">
        <f>H81/$G81*100</f>
        <v>123.96377952755905</v>
      </c>
      <c r="C81" s="164">
        <f>I81/$G81*100</f>
        <v>10.206299212598426</v>
      </c>
      <c r="D81" s="164">
        <f>J81/$G81*100</f>
        <v>8.656692913385827</v>
      </c>
      <c r="E81" s="316">
        <f>K81/$G81*100</f>
        <v>1.3070866141732285</v>
      </c>
      <c r="F81" s="319">
        <f>L81/$G81*100</f>
        <v>0.31496062992125984</v>
      </c>
      <c r="G81" s="119">
        <f aca="true" t="shared" si="19" ref="G81:L81">SUM(G76:G80)</f>
        <v>1270</v>
      </c>
      <c r="H81" s="165">
        <f t="shared" si="19"/>
        <v>1574.34</v>
      </c>
      <c r="I81" s="121">
        <f t="shared" si="19"/>
        <v>129.62</v>
      </c>
      <c r="J81" s="121">
        <f t="shared" si="19"/>
        <v>109.94</v>
      </c>
      <c r="K81" s="321">
        <f t="shared" si="19"/>
        <v>16.6</v>
      </c>
      <c r="L81" s="203">
        <f t="shared" si="19"/>
        <v>4</v>
      </c>
    </row>
    <row r="82" spans="1:12" ht="14.25" thickBot="1" thickTop="1">
      <c r="A82" s="204" t="s">
        <v>468</v>
      </c>
      <c r="B82" s="205">
        <f>H81/$H82</f>
        <v>196.7925</v>
      </c>
      <c r="C82" s="206">
        <f>I81/$H82</f>
        <v>16.2025</v>
      </c>
      <c r="D82" s="206">
        <f>J81/$H82</f>
        <v>13.7425</v>
      </c>
      <c r="E82" s="209">
        <f>K81/$H82</f>
        <v>2.075</v>
      </c>
      <c r="F82" s="209">
        <f>L81/$H82</f>
        <v>0.5</v>
      </c>
      <c r="G82" s="210">
        <f>G81/H82</f>
        <v>158.75</v>
      </c>
      <c r="H82" s="211">
        <v>8</v>
      </c>
      <c r="I82" s="207" t="s">
        <v>469</v>
      </c>
      <c r="J82" s="208"/>
      <c r="K82" s="208"/>
      <c r="L82" s="322"/>
    </row>
    <row r="83" ht="13.5" thickBot="1"/>
    <row r="84" spans="1:12" ht="12.75">
      <c r="A84" s="656" t="s">
        <v>1359</v>
      </c>
      <c r="B84" s="642" t="s">
        <v>649</v>
      </c>
      <c r="C84" s="643"/>
      <c r="D84" s="643"/>
      <c r="E84" s="643"/>
      <c r="F84" s="644"/>
      <c r="G84" s="645" t="s">
        <v>651</v>
      </c>
      <c r="H84" s="642" t="s">
        <v>650</v>
      </c>
      <c r="I84" s="647"/>
      <c r="J84" s="647"/>
      <c r="K84" s="647"/>
      <c r="L84" s="648"/>
    </row>
    <row r="85" spans="1:12" ht="12.75">
      <c r="A85" s="657"/>
      <c r="B85" s="63" t="s">
        <v>654</v>
      </c>
      <c r="C85" s="64" t="s">
        <v>656</v>
      </c>
      <c r="D85" s="64" t="s">
        <v>483</v>
      </c>
      <c r="E85" s="65" t="s">
        <v>655</v>
      </c>
      <c r="F85" s="68" t="s">
        <v>371</v>
      </c>
      <c r="G85" s="646"/>
      <c r="H85" s="67" t="s">
        <v>654</v>
      </c>
      <c r="I85" s="64" t="s">
        <v>656</v>
      </c>
      <c r="J85" s="64" t="s">
        <v>483</v>
      </c>
      <c r="K85" s="65" t="s">
        <v>655</v>
      </c>
      <c r="L85" s="68" t="s">
        <v>371</v>
      </c>
    </row>
    <row r="86" spans="1:12" ht="13.5" thickBot="1">
      <c r="A86" s="658"/>
      <c r="B86" s="74" t="s">
        <v>653</v>
      </c>
      <c r="C86" s="75" t="s">
        <v>652</v>
      </c>
      <c r="D86" s="75" t="s">
        <v>652</v>
      </c>
      <c r="E86" s="76" t="s">
        <v>652</v>
      </c>
      <c r="F86" s="78" t="s">
        <v>652</v>
      </c>
      <c r="G86" s="77" t="s">
        <v>652</v>
      </c>
      <c r="H86" s="156" t="s">
        <v>653</v>
      </c>
      <c r="I86" s="75" t="s">
        <v>652</v>
      </c>
      <c r="J86" s="75" t="s">
        <v>652</v>
      </c>
      <c r="K86" s="76" t="s">
        <v>652</v>
      </c>
      <c r="L86" s="78" t="s">
        <v>652</v>
      </c>
    </row>
    <row r="87" spans="1:12" ht="12.75">
      <c r="A87" s="157" t="s">
        <v>518</v>
      </c>
      <c r="B87" s="128">
        <f>C87*4+D87*9+E87*4</f>
        <v>230.8</v>
      </c>
      <c r="C87" s="158">
        <v>12.5</v>
      </c>
      <c r="D87" s="158">
        <v>20</v>
      </c>
      <c r="E87" s="158">
        <v>0.2</v>
      </c>
      <c r="F87" s="317">
        <v>0</v>
      </c>
      <c r="G87" s="89">
        <v>100</v>
      </c>
      <c r="H87" s="160">
        <f aca="true" t="shared" si="20" ref="H87:L91">B87/100*$G87</f>
        <v>230.80000000000004</v>
      </c>
      <c r="I87" s="128">
        <f t="shared" si="20"/>
        <v>12.5</v>
      </c>
      <c r="J87" s="128">
        <f t="shared" si="20"/>
        <v>20</v>
      </c>
      <c r="K87" s="279">
        <f t="shared" si="20"/>
        <v>0.2</v>
      </c>
      <c r="L87" s="129">
        <f t="shared" si="20"/>
        <v>0</v>
      </c>
    </row>
    <row r="88" spans="1:12" ht="12.75">
      <c r="A88" s="166" t="s">
        <v>740</v>
      </c>
      <c r="B88" s="98">
        <f>C88*4+D88*9+E88*4</f>
        <v>0</v>
      </c>
      <c r="C88" s="87"/>
      <c r="D88" s="87"/>
      <c r="E88" s="87"/>
      <c r="F88" s="318"/>
      <c r="G88" s="96">
        <v>50</v>
      </c>
      <c r="H88" s="162">
        <f t="shared" si="20"/>
        <v>0</v>
      </c>
      <c r="I88" s="130">
        <f t="shared" si="20"/>
        <v>0</v>
      </c>
      <c r="J88" s="130">
        <f t="shared" si="20"/>
        <v>0</v>
      </c>
      <c r="K88" s="320">
        <f t="shared" si="20"/>
        <v>0</v>
      </c>
      <c r="L88" s="282">
        <f t="shared" si="20"/>
        <v>0</v>
      </c>
    </row>
    <row r="89" spans="1:12" ht="12.75">
      <c r="A89" s="166" t="s">
        <v>752</v>
      </c>
      <c r="B89" s="98">
        <f>C89*4+D89*9+E89*4</f>
        <v>39.800000000000004</v>
      </c>
      <c r="C89" s="87">
        <v>1.2</v>
      </c>
      <c r="D89" s="87">
        <v>0.2</v>
      </c>
      <c r="E89" s="87">
        <v>8.3</v>
      </c>
      <c r="F89" s="318">
        <v>2</v>
      </c>
      <c r="G89" s="96">
        <v>50</v>
      </c>
      <c r="H89" s="162">
        <f t="shared" si="20"/>
        <v>19.900000000000002</v>
      </c>
      <c r="I89" s="130">
        <f t="shared" si="20"/>
        <v>0.6</v>
      </c>
      <c r="J89" s="130">
        <f t="shared" si="20"/>
        <v>0.1</v>
      </c>
      <c r="K89" s="320">
        <f t="shared" si="20"/>
        <v>4.15</v>
      </c>
      <c r="L89" s="282">
        <f t="shared" si="20"/>
        <v>1</v>
      </c>
    </row>
    <row r="90" spans="1:12" ht="12.75">
      <c r="A90" s="166" t="s">
        <v>1488</v>
      </c>
      <c r="B90" s="98">
        <f>C90*4+D90*9+E90*4</f>
        <v>897.7</v>
      </c>
      <c r="C90" s="87">
        <v>0.1</v>
      </c>
      <c r="D90" s="87">
        <v>99.7</v>
      </c>
      <c r="E90" s="87">
        <v>0</v>
      </c>
      <c r="F90" s="318">
        <v>0</v>
      </c>
      <c r="G90" s="96">
        <v>10</v>
      </c>
      <c r="H90" s="162">
        <f t="shared" si="20"/>
        <v>89.77000000000001</v>
      </c>
      <c r="I90" s="130">
        <f t="shared" si="20"/>
        <v>0.01</v>
      </c>
      <c r="J90" s="130">
        <f t="shared" si="20"/>
        <v>9.97</v>
      </c>
      <c r="K90" s="320">
        <f t="shared" si="20"/>
        <v>0</v>
      </c>
      <c r="L90" s="282">
        <f t="shared" si="20"/>
        <v>0</v>
      </c>
    </row>
    <row r="91" spans="1:12" ht="13.5" thickBot="1">
      <c r="A91" s="161" t="s">
        <v>99</v>
      </c>
      <c r="B91" s="98">
        <f>C91*4+D91*9+E91*4</f>
        <v>0</v>
      </c>
      <c r="C91" s="107"/>
      <c r="D91" s="107"/>
      <c r="E91" s="323"/>
      <c r="F91" s="324"/>
      <c r="G91" s="135"/>
      <c r="H91" s="162">
        <f t="shared" si="20"/>
        <v>0</v>
      </c>
      <c r="I91" s="130">
        <f t="shared" si="20"/>
        <v>0</v>
      </c>
      <c r="J91" s="130">
        <f t="shared" si="20"/>
        <v>0</v>
      </c>
      <c r="K91" s="320">
        <f t="shared" si="20"/>
        <v>0</v>
      </c>
      <c r="L91" s="282">
        <f t="shared" si="20"/>
        <v>0</v>
      </c>
    </row>
    <row r="92" spans="1:12" ht="13.5" thickBot="1">
      <c r="A92" s="118" t="s">
        <v>657</v>
      </c>
      <c r="B92" s="163">
        <f>H92/$G92*100</f>
        <v>162.12857142857143</v>
      </c>
      <c r="C92" s="164">
        <f>I92/$G92*100</f>
        <v>6.242857142857142</v>
      </c>
      <c r="D92" s="164">
        <f>J92/$G92*100</f>
        <v>14.31904761904762</v>
      </c>
      <c r="E92" s="316">
        <f>K92/$G92*100</f>
        <v>2.0714285714285716</v>
      </c>
      <c r="F92" s="319">
        <f>L92/$G92*100</f>
        <v>0.4761904761904762</v>
      </c>
      <c r="G92" s="119">
        <f aca="true" t="shared" si="21" ref="G92:L92">SUM(G87:G91)</f>
        <v>210</v>
      </c>
      <c r="H92" s="165">
        <f t="shared" si="21"/>
        <v>340.47</v>
      </c>
      <c r="I92" s="121">
        <f t="shared" si="21"/>
        <v>13.11</v>
      </c>
      <c r="J92" s="121">
        <f t="shared" si="21"/>
        <v>30.07</v>
      </c>
      <c r="K92" s="321">
        <f t="shared" si="21"/>
        <v>4.3500000000000005</v>
      </c>
      <c r="L92" s="203">
        <f t="shared" si="21"/>
        <v>1</v>
      </c>
    </row>
    <row r="93" spans="1:12" ht="14.25" thickBot="1" thickTop="1">
      <c r="A93" s="204" t="s">
        <v>468</v>
      </c>
      <c r="B93" s="205">
        <f>H92/$H93</f>
        <v>340.47</v>
      </c>
      <c r="C93" s="206">
        <f>I92/$H93</f>
        <v>13.11</v>
      </c>
      <c r="D93" s="206">
        <f>J92/$H93</f>
        <v>30.07</v>
      </c>
      <c r="E93" s="209">
        <f>K92/$H93</f>
        <v>4.3500000000000005</v>
      </c>
      <c r="F93" s="209">
        <f>L92/$H93</f>
        <v>1</v>
      </c>
      <c r="G93" s="210">
        <f>G92/H93</f>
        <v>210</v>
      </c>
      <c r="H93" s="211">
        <v>1</v>
      </c>
      <c r="I93" s="207" t="s">
        <v>469</v>
      </c>
      <c r="J93" s="208"/>
      <c r="K93" s="208"/>
      <c r="L93" s="322"/>
    </row>
    <row r="94" ht="13.5" thickBot="1"/>
    <row r="95" spans="1:12" ht="12.75">
      <c r="A95" s="656" t="s">
        <v>1362</v>
      </c>
      <c r="B95" s="642" t="s">
        <v>649</v>
      </c>
      <c r="C95" s="643"/>
      <c r="D95" s="643"/>
      <c r="E95" s="643"/>
      <c r="F95" s="644"/>
      <c r="G95" s="645" t="s">
        <v>651</v>
      </c>
      <c r="H95" s="642" t="s">
        <v>650</v>
      </c>
      <c r="I95" s="647"/>
      <c r="J95" s="647"/>
      <c r="K95" s="647"/>
      <c r="L95" s="648"/>
    </row>
    <row r="96" spans="1:12" ht="12.75">
      <c r="A96" s="657"/>
      <c r="B96" s="63" t="s">
        <v>654</v>
      </c>
      <c r="C96" s="64" t="s">
        <v>656</v>
      </c>
      <c r="D96" s="64" t="s">
        <v>483</v>
      </c>
      <c r="E96" s="65" t="s">
        <v>655</v>
      </c>
      <c r="F96" s="68" t="s">
        <v>371</v>
      </c>
      <c r="G96" s="646"/>
      <c r="H96" s="67" t="s">
        <v>654</v>
      </c>
      <c r="I96" s="64" t="s">
        <v>656</v>
      </c>
      <c r="J96" s="64" t="s">
        <v>483</v>
      </c>
      <c r="K96" s="65" t="s">
        <v>655</v>
      </c>
      <c r="L96" s="68" t="s">
        <v>371</v>
      </c>
    </row>
    <row r="97" spans="1:12" ht="13.5" thickBot="1">
      <c r="A97" s="658"/>
      <c r="B97" s="74" t="s">
        <v>653</v>
      </c>
      <c r="C97" s="75" t="s">
        <v>652</v>
      </c>
      <c r="D97" s="75" t="s">
        <v>652</v>
      </c>
      <c r="E97" s="76" t="s">
        <v>652</v>
      </c>
      <c r="F97" s="78" t="s">
        <v>652</v>
      </c>
      <c r="G97" s="77" t="s">
        <v>652</v>
      </c>
      <c r="H97" s="156" t="s">
        <v>653</v>
      </c>
      <c r="I97" s="75" t="s">
        <v>652</v>
      </c>
      <c r="J97" s="75" t="s">
        <v>652</v>
      </c>
      <c r="K97" s="76" t="s">
        <v>652</v>
      </c>
      <c r="L97" s="78" t="s">
        <v>652</v>
      </c>
    </row>
    <row r="98" spans="1:12" ht="12.75">
      <c r="A98" s="157" t="s">
        <v>1641</v>
      </c>
      <c r="B98" s="128">
        <f>C98*4+D98*9+E98*4</f>
        <v>158.49999999999997</v>
      </c>
      <c r="C98" s="158">
        <v>21</v>
      </c>
      <c r="D98" s="158">
        <v>8.1</v>
      </c>
      <c r="E98" s="158">
        <v>0.4</v>
      </c>
      <c r="F98" s="317">
        <v>0</v>
      </c>
      <c r="G98" s="89">
        <v>550</v>
      </c>
      <c r="H98" s="160">
        <f aca="true" t="shared" si="22" ref="H98:L102">B98/100*$G98</f>
        <v>871.7499999999999</v>
      </c>
      <c r="I98" s="128">
        <f t="shared" si="22"/>
        <v>115.5</v>
      </c>
      <c r="J98" s="128">
        <f t="shared" si="22"/>
        <v>44.550000000000004</v>
      </c>
      <c r="K98" s="279">
        <f t="shared" si="22"/>
        <v>2.2</v>
      </c>
      <c r="L98" s="129">
        <f t="shared" si="22"/>
        <v>0</v>
      </c>
    </row>
    <row r="99" spans="1:12" ht="12.75">
      <c r="A99" s="166" t="s">
        <v>487</v>
      </c>
      <c r="B99" s="98">
        <f>C99*4+D99*9+E99*4</f>
        <v>343.7</v>
      </c>
      <c r="C99" s="87">
        <v>10.2</v>
      </c>
      <c r="D99" s="87">
        <v>0.9</v>
      </c>
      <c r="E99" s="87">
        <v>73.7</v>
      </c>
      <c r="F99" s="318">
        <v>1.2</v>
      </c>
      <c r="G99" s="96">
        <v>130</v>
      </c>
      <c r="H99" s="162">
        <f t="shared" si="22"/>
        <v>446.81</v>
      </c>
      <c r="I99" s="130">
        <f t="shared" si="22"/>
        <v>13.26</v>
      </c>
      <c r="J99" s="130">
        <f t="shared" si="22"/>
        <v>1.1700000000000002</v>
      </c>
      <c r="K99" s="320">
        <f t="shared" si="22"/>
        <v>95.81</v>
      </c>
      <c r="L99" s="282">
        <f t="shared" si="22"/>
        <v>1.56</v>
      </c>
    </row>
    <row r="100" spans="1:12" ht="12.75">
      <c r="A100" s="166" t="s">
        <v>660</v>
      </c>
      <c r="B100" s="98">
        <f>C100*4+D100*9+E100*4</f>
        <v>330.59999999999997</v>
      </c>
      <c r="C100" s="87">
        <v>9.8</v>
      </c>
      <c r="D100" s="87">
        <v>1</v>
      </c>
      <c r="E100" s="87">
        <v>70.6</v>
      </c>
      <c r="F100" s="318">
        <v>3.2</v>
      </c>
      <c r="G100" s="96">
        <v>80</v>
      </c>
      <c r="H100" s="162">
        <f t="shared" si="22"/>
        <v>264.47999999999996</v>
      </c>
      <c r="I100" s="130">
        <f t="shared" si="22"/>
        <v>7.84</v>
      </c>
      <c r="J100" s="130">
        <f t="shared" si="22"/>
        <v>0.8</v>
      </c>
      <c r="K100" s="320">
        <f t="shared" si="22"/>
        <v>56.48</v>
      </c>
      <c r="L100" s="282">
        <f t="shared" si="22"/>
        <v>2.56</v>
      </c>
    </row>
    <row r="101" spans="1:12" ht="12.75">
      <c r="A101" s="166" t="s">
        <v>1642</v>
      </c>
      <c r="B101" s="98">
        <f>C101*4+D101*9+E101*4</f>
        <v>897.7</v>
      </c>
      <c r="C101" s="87">
        <v>0.1</v>
      </c>
      <c r="D101" s="87">
        <v>99.7</v>
      </c>
      <c r="E101" s="87">
        <v>0</v>
      </c>
      <c r="F101" s="318">
        <v>0</v>
      </c>
      <c r="G101" s="96">
        <v>100</v>
      </c>
      <c r="H101" s="162">
        <f t="shared" si="22"/>
        <v>897.7</v>
      </c>
      <c r="I101" s="130">
        <f t="shared" si="22"/>
        <v>0.1</v>
      </c>
      <c r="J101" s="130">
        <f t="shared" si="22"/>
        <v>99.7</v>
      </c>
      <c r="K101" s="320">
        <f t="shared" si="22"/>
        <v>0</v>
      </c>
      <c r="L101" s="282">
        <f t="shared" si="22"/>
        <v>0</v>
      </c>
    </row>
    <row r="102" spans="1:12" ht="13.5" thickBot="1">
      <c r="A102" s="161" t="s">
        <v>739</v>
      </c>
      <c r="B102" s="98">
        <f>C102*4+D102*9+E102*4</f>
        <v>899.1</v>
      </c>
      <c r="C102" s="107">
        <v>0</v>
      </c>
      <c r="D102" s="107">
        <v>99.9</v>
      </c>
      <c r="E102" s="323">
        <v>0</v>
      </c>
      <c r="F102" s="324">
        <v>0</v>
      </c>
      <c r="G102" s="135">
        <v>80</v>
      </c>
      <c r="H102" s="162">
        <f t="shared" si="22"/>
        <v>719.28</v>
      </c>
      <c r="I102" s="130">
        <f t="shared" si="22"/>
        <v>0</v>
      </c>
      <c r="J102" s="130">
        <f t="shared" si="22"/>
        <v>79.92000000000002</v>
      </c>
      <c r="K102" s="320">
        <f t="shared" si="22"/>
        <v>0</v>
      </c>
      <c r="L102" s="282">
        <f t="shared" si="22"/>
        <v>0</v>
      </c>
    </row>
    <row r="103" spans="1:12" ht="13.5" thickBot="1">
      <c r="A103" s="118" t="s">
        <v>657</v>
      </c>
      <c r="B103" s="163">
        <f>H103/$G103*100</f>
        <v>340.42765957446807</v>
      </c>
      <c r="C103" s="164">
        <f>I103/$G103*100</f>
        <v>14.542553191489361</v>
      </c>
      <c r="D103" s="164">
        <f>J103/$G103*100</f>
        <v>24.05744680851064</v>
      </c>
      <c r="E103" s="316">
        <f>K103/$G103*100</f>
        <v>16.435106382978724</v>
      </c>
      <c r="F103" s="319">
        <f>L103/$G103*100</f>
        <v>0.4382978723404256</v>
      </c>
      <c r="G103" s="119">
        <f aca="true" t="shared" si="23" ref="G103:L103">SUM(G98:G102)</f>
        <v>940</v>
      </c>
      <c r="H103" s="165">
        <f t="shared" si="23"/>
        <v>3200.0199999999995</v>
      </c>
      <c r="I103" s="121">
        <f t="shared" si="23"/>
        <v>136.7</v>
      </c>
      <c r="J103" s="121">
        <f t="shared" si="23"/>
        <v>226.14000000000001</v>
      </c>
      <c r="K103" s="321">
        <f t="shared" si="23"/>
        <v>154.49</v>
      </c>
      <c r="L103" s="203">
        <f t="shared" si="23"/>
        <v>4.12</v>
      </c>
    </row>
    <row r="104" spans="1:12" ht="14.25" thickBot="1" thickTop="1">
      <c r="A104" s="204" t="s">
        <v>1643</v>
      </c>
      <c r="B104" s="205">
        <f>H103/$H104</f>
        <v>457.14571428571423</v>
      </c>
      <c r="C104" s="206">
        <f>I103/$H104</f>
        <v>19.52857142857143</v>
      </c>
      <c r="D104" s="206">
        <f>J103/$H104</f>
        <v>32.30571428571429</v>
      </c>
      <c r="E104" s="209">
        <f>K103/$H104</f>
        <v>22.07</v>
      </c>
      <c r="F104" s="209">
        <f>L103/$H104</f>
        <v>0.5885714285714286</v>
      </c>
      <c r="G104" s="210">
        <f>G103/H104</f>
        <v>134.28571428571428</v>
      </c>
      <c r="H104" s="211">
        <v>7</v>
      </c>
      <c r="I104" s="207" t="s">
        <v>1644</v>
      </c>
      <c r="J104" s="208"/>
      <c r="K104" s="208"/>
      <c r="L104" s="322"/>
    </row>
    <row r="105" ht="13.5" thickBot="1"/>
    <row r="106" spans="1:12" ht="12.75">
      <c r="A106" s="639" t="s">
        <v>147</v>
      </c>
      <c r="B106" s="642" t="s">
        <v>649</v>
      </c>
      <c r="C106" s="643"/>
      <c r="D106" s="643"/>
      <c r="E106" s="643"/>
      <c r="F106" s="644"/>
      <c r="G106" s="645" t="s">
        <v>651</v>
      </c>
      <c r="H106" s="642" t="s">
        <v>650</v>
      </c>
      <c r="I106" s="647"/>
      <c r="J106" s="647"/>
      <c r="K106" s="647"/>
      <c r="L106" s="648"/>
    </row>
    <row r="107" spans="1:12" ht="12.75">
      <c r="A107" s="640"/>
      <c r="B107" s="63" t="s">
        <v>654</v>
      </c>
      <c r="C107" s="64" t="s">
        <v>656</v>
      </c>
      <c r="D107" s="64" t="s">
        <v>483</v>
      </c>
      <c r="E107" s="65" t="s">
        <v>655</v>
      </c>
      <c r="F107" s="68" t="s">
        <v>371</v>
      </c>
      <c r="G107" s="646"/>
      <c r="H107" s="67" t="s">
        <v>654</v>
      </c>
      <c r="I107" s="64" t="s">
        <v>656</v>
      </c>
      <c r="J107" s="64" t="s">
        <v>483</v>
      </c>
      <c r="K107" s="65" t="s">
        <v>655</v>
      </c>
      <c r="L107" s="68" t="s">
        <v>371</v>
      </c>
    </row>
    <row r="108" spans="1:12" ht="13.5" thickBot="1">
      <c r="A108" s="641"/>
      <c r="B108" s="74" t="s">
        <v>653</v>
      </c>
      <c r="C108" s="75" t="s">
        <v>652</v>
      </c>
      <c r="D108" s="75" t="s">
        <v>652</v>
      </c>
      <c r="E108" s="76" t="s">
        <v>652</v>
      </c>
      <c r="F108" s="78" t="s">
        <v>652</v>
      </c>
      <c r="G108" s="77" t="s">
        <v>652</v>
      </c>
      <c r="H108" s="156" t="s">
        <v>653</v>
      </c>
      <c r="I108" s="75" t="s">
        <v>652</v>
      </c>
      <c r="J108" s="75" t="s">
        <v>652</v>
      </c>
      <c r="K108" s="76" t="s">
        <v>652</v>
      </c>
      <c r="L108" s="78" t="s">
        <v>652</v>
      </c>
    </row>
    <row r="109" spans="1:12" ht="12.75">
      <c r="A109" s="157" t="s">
        <v>1487</v>
      </c>
      <c r="B109" s="128">
        <f>C109*4+D109*9+E109*4</f>
        <v>165</v>
      </c>
      <c r="C109" s="158">
        <v>13.5</v>
      </c>
      <c r="D109" s="158">
        <v>12</v>
      </c>
      <c r="E109" s="158">
        <v>0.75</v>
      </c>
      <c r="F109" s="317">
        <v>0</v>
      </c>
      <c r="G109" s="89">
        <v>312</v>
      </c>
      <c r="H109" s="160">
        <f aca="true" t="shared" si="24" ref="H109:L112">B109/100*$G109</f>
        <v>514.8</v>
      </c>
      <c r="I109" s="128">
        <f t="shared" si="24"/>
        <v>42.120000000000005</v>
      </c>
      <c r="J109" s="128">
        <f t="shared" si="24"/>
        <v>37.44</v>
      </c>
      <c r="K109" s="279">
        <f t="shared" si="24"/>
        <v>2.34</v>
      </c>
      <c r="L109" s="129">
        <f t="shared" si="24"/>
        <v>0</v>
      </c>
    </row>
    <row r="110" spans="1:12" ht="12.75">
      <c r="A110" s="166" t="s">
        <v>752</v>
      </c>
      <c r="B110" s="98">
        <f>C110*4+D110*9+E110*4</f>
        <v>39.800000000000004</v>
      </c>
      <c r="C110" s="87">
        <v>1.2</v>
      </c>
      <c r="D110" s="87">
        <v>0.2</v>
      </c>
      <c r="E110" s="87">
        <v>8.3</v>
      </c>
      <c r="F110" s="318">
        <v>2</v>
      </c>
      <c r="G110" s="96">
        <v>80</v>
      </c>
      <c r="H110" s="162">
        <f t="shared" si="24"/>
        <v>31.840000000000003</v>
      </c>
      <c r="I110" s="130">
        <f t="shared" si="24"/>
        <v>0.96</v>
      </c>
      <c r="J110" s="130">
        <f t="shared" si="24"/>
        <v>0.16</v>
      </c>
      <c r="K110" s="320">
        <f t="shared" si="24"/>
        <v>6.640000000000001</v>
      </c>
      <c r="L110" s="282">
        <f t="shared" si="24"/>
        <v>1.6</v>
      </c>
    </row>
    <row r="111" spans="1:12" ht="12.75">
      <c r="A111" s="166" t="s">
        <v>1488</v>
      </c>
      <c r="B111" s="98">
        <f>C111*4+D111*9+E111*4</f>
        <v>897.7</v>
      </c>
      <c r="C111" s="87">
        <v>0.1</v>
      </c>
      <c r="D111" s="87">
        <v>99.7</v>
      </c>
      <c r="E111" s="87">
        <v>0</v>
      </c>
      <c r="F111" s="318">
        <v>0</v>
      </c>
      <c r="G111" s="96">
        <v>15</v>
      </c>
      <c r="H111" s="162">
        <f t="shared" si="24"/>
        <v>134.655</v>
      </c>
      <c r="I111" s="130">
        <f t="shared" si="24"/>
        <v>0.015</v>
      </c>
      <c r="J111" s="130">
        <f t="shared" si="24"/>
        <v>14.955</v>
      </c>
      <c r="K111" s="320">
        <f t="shared" si="24"/>
        <v>0</v>
      </c>
      <c r="L111" s="282">
        <f t="shared" si="24"/>
        <v>0</v>
      </c>
    </row>
    <row r="112" spans="1:12" ht="13.5" thickBot="1">
      <c r="A112" s="161" t="s">
        <v>99</v>
      </c>
      <c r="B112" s="98">
        <f>C112*4+D112*9+E112*4</f>
        <v>0</v>
      </c>
      <c r="C112" s="107"/>
      <c r="D112" s="107"/>
      <c r="E112" s="323"/>
      <c r="F112" s="324"/>
      <c r="G112" s="135"/>
      <c r="H112" s="162">
        <f t="shared" si="24"/>
        <v>0</v>
      </c>
      <c r="I112" s="130">
        <f t="shared" si="24"/>
        <v>0</v>
      </c>
      <c r="J112" s="130">
        <f t="shared" si="24"/>
        <v>0</v>
      </c>
      <c r="K112" s="320">
        <f t="shared" si="24"/>
        <v>0</v>
      </c>
      <c r="L112" s="282">
        <f t="shared" si="24"/>
        <v>0</v>
      </c>
    </row>
    <row r="113" spans="1:12" ht="13.5" thickBot="1">
      <c r="A113" s="118" t="s">
        <v>657</v>
      </c>
      <c r="B113" s="163">
        <f>H113/$G113*100</f>
        <v>167.39434889434887</v>
      </c>
      <c r="C113" s="164">
        <f>I113/$G113*100</f>
        <v>10.58845208845209</v>
      </c>
      <c r="D113" s="164">
        <f>J113/$G113*100</f>
        <v>12.912776412776411</v>
      </c>
      <c r="E113" s="316">
        <f>K113/$G113*100</f>
        <v>2.2063882063882065</v>
      </c>
      <c r="F113" s="319">
        <f>L113/$G113*100</f>
        <v>0.3931203931203931</v>
      </c>
      <c r="G113" s="119">
        <f aca="true" t="shared" si="25" ref="G113:L113">SUM(G109:G112)</f>
        <v>407</v>
      </c>
      <c r="H113" s="165">
        <f t="shared" si="25"/>
        <v>681.295</v>
      </c>
      <c r="I113" s="121">
        <f t="shared" si="25"/>
        <v>43.095000000000006</v>
      </c>
      <c r="J113" s="121">
        <f t="shared" si="25"/>
        <v>52.55499999999999</v>
      </c>
      <c r="K113" s="321">
        <f t="shared" si="25"/>
        <v>8.98</v>
      </c>
      <c r="L113" s="203">
        <f t="shared" si="25"/>
        <v>1.6</v>
      </c>
    </row>
    <row r="114" spans="1:12" ht="14.25" thickBot="1" thickTop="1">
      <c r="A114" s="204" t="s">
        <v>468</v>
      </c>
      <c r="B114" s="205">
        <f>H113/$H114</f>
        <v>340.6475</v>
      </c>
      <c r="C114" s="206">
        <f>I113/$H114</f>
        <v>21.547500000000003</v>
      </c>
      <c r="D114" s="206">
        <f>J113/$H114</f>
        <v>26.277499999999996</v>
      </c>
      <c r="E114" s="209">
        <f>K113/$H114</f>
        <v>4.49</v>
      </c>
      <c r="F114" s="209">
        <f>L113/$H114</f>
        <v>0.8</v>
      </c>
      <c r="G114" s="210">
        <f>G113/H114</f>
        <v>203.5</v>
      </c>
      <c r="H114" s="211">
        <v>2</v>
      </c>
      <c r="I114" s="207" t="s">
        <v>469</v>
      </c>
      <c r="J114" s="208"/>
      <c r="K114" s="208"/>
      <c r="L114" s="322"/>
    </row>
    <row r="115" spans="1:12" ht="14.25" thickBot="1" thickTop="1">
      <c r="A115" s="204" t="s">
        <v>412</v>
      </c>
      <c r="B115" s="205">
        <f>H113/$H115</f>
        <v>113.54916666666666</v>
      </c>
      <c r="C115" s="206">
        <f>I113/$H115</f>
        <v>7.182500000000001</v>
      </c>
      <c r="D115" s="206">
        <f>J113/$H115</f>
        <v>8.759166666666665</v>
      </c>
      <c r="E115" s="209">
        <f>K113/$H115</f>
        <v>1.4966666666666668</v>
      </c>
      <c r="F115" s="209">
        <f>L113/$H115</f>
        <v>0.26666666666666666</v>
      </c>
      <c r="G115" s="210">
        <f>G113/$H115</f>
        <v>67.83333333333333</v>
      </c>
      <c r="H115" s="211">
        <v>6</v>
      </c>
      <c r="I115" s="207" t="s">
        <v>413</v>
      </c>
      <c r="J115" s="208"/>
      <c r="K115" s="208"/>
      <c r="L115" s="322"/>
    </row>
    <row r="116" ht="13.5" thickBot="1"/>
    <row r="117" spans="1:12" ht="12.75">
      <c r="A117" s="639" t="s">
        <v>1736</v>
      </c>
      <c r="B117" s="642" t="s">
        <v>649</v>
      </c>
      <c r="C117" s="643"/>
      <c r="D117" s="643"/>
      <c r="E117" s="643"/>
      <c r="F117" s="644"/>
      <c r="G117" s="645" t="s">
        <v>651</v>
      </c>
      <c r="H117" s="642" t="s">
        <v>650</v>
      </c>
      <c r="I117" s="647"/>
      <c r="J117" s="647"/>
      <c r="K117" s="647"/>
      <c r="L117" s="648"/>
    </row>
    <row r="118" spans="1:12" ht="12.75">
      <c r="A118" s="640"/>
      <c r="B118" s="63" t="s">
        <v>654</v>
      </c>
      <c r="C118" s="64" t="s">
        <v>656</v>
      </c>
      <c r="D118" s="64" t="s">
        <v>483</v>
      </c>
      <c r="E118" s="65" t="s">
        <v>655</v>
      </c>
      <c r="F118" s="68" t="s">
        <v>371</v>
      </c>
      <c r="G118" s="646"/>
      <c r="H118" s="67" t="s">
        <v>654</v>
      </c>
      <c r="I118" s="64" t="s">
        <v>656</v>
      </c>
      <c r="J118" s="64" t="s">
        <v>483</v>
      </c>
      <c r="K118" s="65" t="s">
        <v>655</v>
      </c>
      <c r="L118" s="68" t="s">
        <v>371</v>
      </c>
    </row>
    <row r="119" spans="1:12" ht="13.5" thickBot="1">
      <c r="A119" s="641"/>
      <c r="B119" s="74" t="s">
        <v>653</v>
      </c>
      <c r="C119" s="75" t="s">
        <v>652</v>
      </c>
      <c r="D119" s="75" t="s">
        <v>652</v>
      </c>
      <c r="E119" s="76" t="s">
        <v>652</v>
      </c>
      <c r="F119" s="78" t="s">
        <v>652</v>
      </c>
      <c r="G119" s="77" t="s">
        <v>652</v>
      </c>
      <c r="H119" s="156" t="s">
        <v>653</v>
      </c>
      <c r="I119" s="75" t="s">
        <v>652</v>
      </c>
      <c r="J119" s="75" t="s">
        <v>652</v>
      </c>
      <c r="K119" s="76" t="s">
        <v>652</v>
      </c>
      <c r="L119" s="78" t="s">
        <v>652</v>
      </c>
    </row>
    <row r="120" spans="1:12" ht="12.75">
      <c r="A120" s="157" t="s">
        <v>1735</v>
      </c>
      <c r="B120" s="128">
        <f>C120*4+D120*9+E120*4</f>
        <v>165</v>
      </c>
      <c r="C120" s="158">
        <v>13.5</v>
      </c>
      <c r="D120" s="158">
        <v>12</v>
      </c>
      <c r="E120" s="158">
        <v>0.75</v>
      </c>
      <c r="F120" s="317">
        <v>0</v>
      </c>
      <c r="G120" s="89">
        <v>208</v>
      </c>
      <c r="H120" s="160">
        <f aca="true" t="shared" si="26" ref="H120:L122">B120/100*$G120</f>
        <v>343.2</v>
      </c>
      <c r="I120" s="128">
        <f t="shared" si="26"/>
        <v>28.080000000000002</v>
      </c>
      <c r="J120" s="128">
        <f t="shared" si="26"/>
        <v>24.96</v>
      </c>
      <c r="K120" s="279">
        <f t="shared" si="26"/>
        <v>1.56</v>
      </c>
      <c r="L120" s="129">
        <f t="shared" si="26"/>
        <v>0</v>
      </c>
    </row>
    <row r="121" spans="1:12" ht="12.75">
      <c r="A121" s="166" t="s">
        <v>739</v>
      </c>
      <c r="B121" s="98">
        <f>C121*4+D121*9+E121*4</f>
        <v>899.1</v>
      </c>
      <c r="C121" s="87">
        <v>0</v>
      </c>
      <c r="D121" s="87">
        <v>99.9</v>
      </c>
      <c r="E121" s="87">
        <v>0</v>
      </c>
      <c r="F121" s="318">
        <v>0</v>
      </c>
      <c r="G121" s="96">
        <v>8</v>
      </c>
      <c r="H121" s="162">
        <f t="shared" si="26"/>
        <v>71.928</v>
      </c>
      <c r="I121" s="130">
        <f t="shared" si="26"/>
        <v>0</v>
      </c>
      <c r="J121" s="130">
        <f t="shared" si="26"/>
        <v>7.992000000000001</v>
      </c>
      <c r="K121" s="320">
        <f t="shared" si="26"/>
        <v>0</v>
      </c>
      <c r="L121" s="282">
        <f t="shared" si="26"/>
        <v>0</v>
      </c>
    </row>
    <row r="122" spans="1:12" ht="13.5" thickBot="1">
      <c r="A122" s="161" t="s">
        <v>841</v>
      </c>
      <c r="B122" s="98">
        <f>C122*4+D122*9+E122*4</f>
        <v>0</v>
      </c>
      <c r="C122" s="107"/>
      <c r="D122" s="107"/>
      <c r="E122" s="323"/>
      <c r="F122" s="324"/>
      <c r="G122" s="135"/>
      <c r="H122" s="162">
        <f t="shared" si="26"/>
        <v>0</v>
      </c>
      <c r="I122" s="130">
        <f t="shared" si="26"/>
        <v>0</v>
      </c>
      <c r="J122" s="130">
        <f t="shared" si="26"/>
        <v>0</v>
      </c>
      <c r="K122" s="320">
        <f t="shared" si="26"/>
        <v>0</v>
      </c>
      <c r="L122" s="282">
        <f t="shared" si="26"/>
        <v>0</v>
      </c>
    </row>
    <row r="123" spans="1:12" ht="13.5" thickBot="1">
      <c r="A123" s="118" t="s">
        <v>657</v>
      </c>
      <c r="B123" s="163">
        <f>H123/$G123*100</f>
        <v>192.18888888888887</v>
      </c>
      <c r="C123" s="164">
        <f>I123/$G123*100</f>
        <v>13</v>
      </c>
      <c r="D123" s="164">
        <f>J123/$G123*100</f>
        <v>15.255555555555556</v>
      </c>
      <c r="E123" s="316">
        <f>K123/$G123*100</f>
        <v>0.7222222222222223</v>
      </c>
      <c r="F123" s="319">
        <f>L123/$G123*100</f>
        <v>0</v>
      </c>
      <c r="G123" s="119">
        <f aca="true" t="shared" si="27" ref="G123:L123">SUM(G120:G122)</f>
        <v>216</v>
      </c>
      <c r="H123" s="165">
        <f t="shared" si="27"/>
        <v>415.128</v>
      </c>
      <c r="I123" s="121">
        <f t="shared" si="27"/>
        <v>28.080000000000002</v>
      </c>
      <c r="J123" s="121">
        <f t="shared" si="27"/>
        <v>32.952</v>
      </c>
      <c r="K123" s="321">
        <f t="shared" si="27"/>
        <v>1.56</v>
      </c>
      <c r="L123" s="203">
        <f t="shared" si="27"/>
        <v>0</v>
      </c>
    </row>
    <row r="124" spans="1:12" ht="14.25" thickBot="1" thickTop="1">
      <c r="A124" s="204" t="s">
        <v>468</v>
      </c>
      <c r="B124" s="205">
        <f>H123/$H124</f>
        <v>207.564</v>
      </c>
      <c r="C124" s="206">
        <f>I123/$H124</f>
        <v>14.040000000000001</v>
      </c>
      <c r="D124" s="206">
        <f>J123/$H124</f>
        <v>16.476</v>
      </c>
      <c r="E124" s="209">
        <f>K123/$H124</f>
        <v>0.78</v>
      </c>
      <c r="F124" s="209">
        <f>L123/$H124</f>
        <v>0</v>
      </c>
      <c r="G124" s="210">
        <f>G123/H124</f>
        <v>108</v>
      </c>
      <c r="H124" s="211">
        <v>2</v>
      </c>
      <c r="I124" s="207" t="s">
        <v>469</v>
      </c>
      <c r="J124" s="208"/>
      <c r="K124" s="208"/>
      <c r="L124" s="322"/>
    </row>
    <row r="125" spans="1:12" ht="14.25" thickBot="1" thickTop="1">
      <c r="A125" s="204" t="s">
        <v>412</v>
      </c>
      <c r="B125" s="205">
        <f>H123/$H125</f>
        <v>103.782</v>
      </c>
      <c r="C125" s="206">
        <f>I123/$H125</f>
        <v>7.0200000000000005</v>
      </c>
      <c r="D125" s="206">
        <f>J123/$H125</f>
        <v>8.238</v>
      </c>
      <c r="E125" s="209">
        <f>K123/$H125</f>
        <v>0.39</v>
      </c>
      <c r="F125" s="209">
        <f>L123/$H125</f>
        <v>0</v>
      </c>
      <c r="G125" s="210">
        <f>G123/$H125</f>
        <v>54</v>
      </c>
      <c r="H125" s="211">
        <v>4</v>
      </c>
      <c r="I125" s="207" t="s">
        <v>413</v>
      </c>
      <c r="J125" s="208"/>
      <c r="K125" s="208"/>
      <c r="L125" s="322"/>
    </row>
  </sheetData>
  <sheetProtection/>
  <mergeCells count="44">
    <mergeCell ref="A84:A86"/>
    <mergeCell ref="B84:F84"/>
    <mergeCell ref="G84:G85"/>
    <mergeCell ref="H84:L84"/>
    <mergeCell ref="A28:A30"/>
    <mergeCell ref="B28:F28"/>
    <mergeCell ref="G28:G29"/>
    <mergeCell ref="H28:L28"/>
    <mergeCell ref="A39:A41"/>
    <mergeCell ref="B39:F39"/>
    <mergeCell ref="G39:G40"/>
    <mergeCell ref="H39:L39"/>
    <mergeCell ref="G62:G63"/>
    <mergeCell ref="H62:L62"/>
    <mergeCell ref="A51:A53"/>
    <mergeCell ref="B51:F51"/>
    <mergeCell ref="G51:G52"/>
    <mergeCell ref="H51:L51"/>
    <mergeCell ref="A18:A20"/>
    <mergeCell ref="B18:F18"/>
    <mergeCell ref="G18:G19"/>
    <mergeCell ref="H18:L18"/>
    <mergeCell ref="A73:A75"/>
    <mergeCell ref="B73:F73"/>
    <mergeCell ref="G73:G74"/>
    <mergeCell ref="H73:L73"/>
    <mergeCell ref="A62:A64"/>
    <mergeCell ref="B62:F62"/>
    <mergeCell ref="G106:G107"/>
    <mergeCell ref="H106:L106"/>
    <mergeCell ref="A95:A97"/>
    <mergeCell ref="B95:F95"/>
    <mergeCell ref="G95:G96"/>
    <mergeCell ref="H95:L95"/>
    <mergeCell ref="A3:A5"/>
    <mergeCell ref="B3:F3"/>
    <mergeCell ref="G3:G4"/>
    <mergeCell ref="H3:L3"/>
    <mergeCell ref="A117:A119"/>
    <mergeCell ref="B117:F117"/>
    <mergeCell ref="G117:G118"/>
    <mergeCell ref="H117:L117"/>
    <mergeCell ref="A106:A108"/>
    <mergeCell ref="B106:F106"/>
  </mergeCells>
  <hyperlinks>
    <hyperlink ref="N1" r:id="rId1" display="http://www.fogyinfo.hu/recipes?rendszer_id=7&amp;eteltipus_id=&amp;submit=Keres%E9s"/>
  </hyperlinks>
  <printOptions/>
  <pageMargins left="0.65" right="0.48" top="0.26" bottom="0.25" header="0.17" footer="0.17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B54" sqref="B54:G54"/>
    </sheetView>
  </sheetViews>
  <sheetFormatPr defaultColWidth="9.00390625" defaultRowHeight="12.75"/>
  <cols>
    <col min="1" max="1" width="24.875" style="13" customWidth="1"/>
    <col min="2" max="2" width="7.625" style="13" customWidth="1"/>
    <col min="3" max="3" width="8.00390625" style="13" customWidth="1"/>
    <col min="4" max="4" width="5.375" style="13" customWidth="1"/>
    <col min="5" max="5" width="5.25390625" style="13" customWidth="1"/>
    <col min="6" max="6" width="5.125" style="13" customWidth="1"/>
    <col min="7" max="7" width="5.75390625" style="13" customWidth="1"/>
    <col min="8" max="9" width="7.625" style="13" customWidth="1"/>
    <col min="10" max="10" width="5.375" style="13" customWidth="1"/>
    <col min="11" max="11" width="5.25390625" style="13" customWidth="1"/>
    <col min="12" max="12" width="5.00390625" style="13" customWidth="1"/>
    <col min="13" max="13" width="10.00390625" style="13" customWidth="1"/>
    <col min="14" max="16384" width="9.125" style="13" customWidth="1"/>
  </cols>
  <sheetData>
    <row r="1" spans="1:14" ht="13.5" thickBot="1">
      <c r="A1" s="102" t="s">
        <v>465</v>
      </c>
      <c r="B1" s="102" t="s">
        <v>408</v>
      </c>
      <c r="C1" s="102"/>
      <c r="D1" s="102" t="s">
        <v>409</v>
      </c>
      <c r="E1" s="102"/>
      <c r="F1" s="102"/>
      <c r="G1" s="102" t="s">
        <v>470</v>
      </c>
      <c r="H1" s="102"/>
      <c r="I1" s="264"/>
      <c r="J1" s="201"/>
      <c r="K1" s="13" t="s">
        <v>463</v>
      </c>
      <c r="M1" s="41" t="s">
        <v>828</v>
      </c>
      <c r="N1" s="342" t="s">
        <v>829</v>
      </c>
    </row>
    <row r="2" ht="13.5" thickBot="1"/>
    <row r="3" spans="1:12" ht="12.75">
      <c r="A3" s="639" t="s">
        <v>1233</v>
      </c>
      <c r="B3" s="642" t="s">
        <v>649</v>
      </c>
      <c r="C3" s="652"/>
      <c r="D3" s="652"/>
      <c r="E3" s="652"/>
      <c r="F3" s="653"/>
      <c r="G3" s="654" t="s">
        <v>651</v>
      </c>
      <c r="H3" s="642" t="s">
        <v>650</v>
      </c>
      <c r="I3" s="652"/>
      <c r="J3" s="652"/>
      <c r="K3" s="652"/>
      <c r="L3" s="653"/>
    </row>
    <row r="4" spans="1:12" ht="12.75">
      <c r="A4" s="640"/>
      <c r="B4" s="63" t="s">
        <v>654</v>
      </c>
      <c r="C4" s="64" t="s">
        <v>656</v>
      </c>
      <c r="D4" s="64" t="s">
        <v>483</v>
      </c>
      <c r="E4" s="65" t="s">
        <v>655</v>
      </c>
      <c r="F4" s="68" t="s">
        <v>371</v>
      </c>
      <c r="G4" s="655"/>
      <c r="H4" s="67" t="s">
        <v>654</v>
      </c>
      <c r="I4" s="64" t="s">
        <v>656</v>
      </c>
      <c r="J4" s="64" t="s">
        <v>483</v>
      </c>
      <c r="K4" s="65" t="s">
        <v>655</v>
      </c>
      <c r="L4" s="68" t="s">
        <v>371</v>
      </c>
    </row>
    <row r="5" spans="1:12" ht="13.5" thickBot="1">
      <c r="A5" s="641"/>
      <c r="B5" s="74" t="s">
        <v>653</v>
      </c>
      <c r="C5" s="75" t="s">
        <v>652</v>
      </c>
      <c r="D5" s="75" t="s">
        <v>652</v>
      </c>
      <c r="E5" s="76" t="s">
        <v>652</v>
      </c>
      <c r="F5" s="78" t="s">
        <v>652</v>
      </c>
      <c r="G5" s="77" t="s">
        <v>652</v>
      </c>
      <c r="H5" s="156" t="s">
        <v>653</v>
      </c>
      <c r="I5" s="75" t="s">
        <v>652</v>
      </c>
      <c r="J5" s="75" t="s">
        <v>652</v>
      </c>
      <c r="K5" s="76" t="s">
        <v>652</v>
      </c>
      <c r="L5" s="78" t="s">
        <v>652</v>
      </c>
    </row>
    <row r="6" spans="1:12" ht="12.75">
      <c r="A6" s="157" t="s">
        <v>660</v>
      </c>
      <c r="B6" s="128">
        <f>C6*4+D6*9+E6*4</f>
        <v>330.59999999999997</v>
      </c>
      <c r="C6" s="158">
        <v>9.8</v>
      </c>
      <c r="D6" s="158">
        <v>1</v>
      </c>
      <c r="E6" s="158">
        <v>70.6</v>
      </c>
      <c r="F6" s="317">
        <v>3.2</v>
      </c>
      <c r="G6" s="89">
        <v>450</v>
      </c>
      <c r="H6" s="160">
        <f aca="true" t="shared" si="0" ref="H6:L10">B6/100*$G6</f>
        <v>1487.6999999999998</v>
      </c>
      <c r="I6" s="128">
        <f t="shared" si="0"/>
        <v>44.1</v>
      </c>
      <c r="J6" s="128">
        <f t="shared" si="0"/>
        <v>4.5</v>
      </c>
      <c r="K6" s="279">
        <f t="shared" si="0"/>
        <v>317.7</v>
      </c>
      <c r="L6" s="129">
        <f t="shared" si="0"/>
        <v>14.4</v>
      </c>
    </row>
    <row r="7" spans="1:12" ht="12.75">
      <c r="A7" s="161" t="s">
        <v>1234</v>
      </c>
      <c r="B7" s="187">
        <f>C7*4+D7*9+E7*4</f>
        <v>85.00000000000001</v>
      </c>
      <c r="C7" s="107">
        <v>7</v>
      </c>
      <c r="D7" s="107">
        <v>6.2</v>
      </c>
      <c r="E7" s="108">
        <v>0.3</v>
      </c>
      <c r="F7" s="286">
        <v>0</v>
      </c>
      <c r="G7" s="135">
        <v>100</v>
      </c>
      <c r="H7" s="188">
        <f t="shared" si="0"/>
        <v>85.00000000000001</v>
      </c>
      <c r="I7" s="187">
        <f t="shared" si="0"/>
        <v>7.000000000000001</v>
      </c>
      <c r="J7" s="187">
        <f t="shared" si="0"/>
        <v>6.2</v>
      </c>
      <c r="K7" s="325">
        <f t="shared" si="0"/>
        <v>0.3</v>
      </c>
      <c r="L7" s="282">
        <f t="shared" si="0"/>
        <v>0</v>
      </c>
    </row>
    <row r="8" spans="1:12" ht="12.75">
      <c r="A8" s="161"/>
      <c r="B8" s="187">
        <f>C8*4+D8*9+E8*4</f>
        <v>0</v>
      </c>
      <c r="C8" s="107"/>
      <c r="D8" s="107"/>
      <c r="E8" s="107"/>
      <c r="F8" s="286"/>
      <c r="G8" s="135"/>
      <c r="H8" s="188">
        <f t="shared" si="0"/>
        <v>0</v>
      </c>
      <c r="I8" s="187">
        <f t="shared" si="0"/>
        <v>0</v>
      </c>
      <c r="J8" s="187">
        <f t="shared" si="0"/>
        <v>0</v>
      </c>
      <c r="K8" s="325">
        <f t="shared" si="0"/>
        <v>0</v>
      </c>
      <c r="L8" s="282">
        <f t="shared" si="0"/>
        <v>0</v>
      </c>
    </row>
    <row r="9" spans="1:12" ht="12.75">
      <c r="A9" s="166"/>
      <c r="B9" s="98">
        <f>C9*4+D9*9+E9*4</f>
        <v>0</v>
      </c>
      <c r="C9" s="87"/>
      <c r="D9" s="87"/>
      <c r="E9" s="87"/>
      <c r="F9" s="318"/>
      <c r="G9" s="96"/>
      <c r="H9" s="188">
        <f t="shared" si="0"/>
        <v>0</v>
      </c>
      <c r="I9" s="187">
        <f t="shared" si="0"/>
        <v>0</v>
      </c>
      <c r="J9" s="187">
        <f t="shared" si="0"/>
        <v>0</v>
      </c>
      <c r="K9" s="325">
        <f t="shared" si="0"/>
        <v>0</v>
      </c>
      <c r="L9" s="282">
        <f t="shared" si="0"/>
        <v>0</v>
      </c>
    </row>
    <row r="10" spans="1:12" ht="13.5" thickBot="1">
      <c r="A10" s="167" t="s">
        <v>411</v>
      </c>
      <c r="B10" s="98">
        <f>C10*4+D10*9+E10*4</f>
        <v>0</v>
      </c>
      <c r="C10" s="168"/>
      <c r="D10" s="168"/>
      <c r="E10" s="326"/>
      <c r="F10" s="327"/>
      <c r="G10" s="169">
        <v>400</v>
      </c>
      <c r="H10" s="162">
        <f t="shared" si="0"/>
        <v>0</v>
      </c>
      <c r="I10" s="130">
        <f t="shared" si="0"/>
        <v>0</v>
      </c>
      <c r="J10" s="130">
        <f t="shared" si="0"/>
        <v>0</v>
      </c>
      <c r="K10" s="320">
        <f t="shared" si="0"/>
        <v>0</v>
      </c>
      <c r="L10" s="282">
        <f t="shared" si="0"/>
        <v>0</v>
      </c>
    </row>
    <row r="11" spans="1:12" ht="13.5" thickBot="1">
      <c r="A11" s="118" t="s">
        <v>657</v>
      </c>
      <c r="B11" s="163">
        <f>H11/$G11*100</f>
        <v>165.54736842105262</v>
      </c>
      <c r="C11" s="164">
        <f>I11/$G11*100</f>
        <v>5.378947368421053</v>
      </c>
      <c r="D11" s="164">
        <f>J11/$G11*100</f>
        <v>1.1263157894736842</v>
      </c>
      <c r="E11" s="316">
        <f>K11/$G11*100</f>
        <v>33.473684210526315</v>
      </c>
      <c r="F11" s="319">
        <f>L11/$G11*100</f>
        <v>1.5157894736842106</v>
      </c>
      <c r="G11" s="119">
        <f aca="true" t="shared" si="1" ref="G11:L11">SUM(G6:G10)</f>
        <v>950</v>
      </c>
      <c r="H11" s="165">
        <f t="shared" si="1"/>
        <v>1572.6999999999998</v>
      </c>
      <c r="I11" s="121">
        <f t="shared" si="1"/>
        <v>51.1</v>
      </c>
      <c r="J11" s="121">
        <f t="shared" si="1"/>
        <v>10.7</v>
      </c>
      <c r="K11" s="321">
        <f t="shared" si="1"/>
        <v>318</v>
      </c>
      <c r="L11" s="203">
        <f t="shared" si="1"/>
        <v>14.4</v>
      </c>
    </row>
    <row r="12" spans="1:12" ht="14.25" thickBot="1" thickTop="1">
      <c r="A12" s="204" t="s">
        <v>468</v>
      </c>
      <c r="B12" s="205">
        <f>H11/$H12</f>
        <v>224.67142857142855</v>
      </c>
      <c r="C12" s="206">
        <f>I11/$H12</f>
        <v>7.3</v>
      </c>
      <c r="D12" s="206">
        <f>J11/$H12</f>
        <v>1.5285714285714285</v>
      </c>
      <c r="E12" s="209">
        <f>K11/$H12</f>
        <v>45.42857142857143</v>
      </c>
      <c r="F12" s="209">
        <f>L11/$H12</f>
        <v>2.0571428571428574</v>
      </c>
      <c r="G12" s="210">
        <f>G11/$H12</f>
        <v>135.71428571428572</v>
      </c>
      <c r="H12" s="211">
        <v>7</v>
      </c>
      <c r="I12" s="207" t="s">
        <v>469</v>
      </c>
      <c r="J12" s="208"/>
      <c r="K12" s="208"/>
      <c r="L12" s="322"/>
    </row>
    <row r="13" spans="1:12" ht="14.25" thickBot="1" thickTop="1">
      <c r="A13" s="204" t="s">
        <v>412</v>
      </c>
      <c r="B13" s="205" t="e">
        <f>H11/$H13</f>
        <v>#DIV/0!</v>
      </c>
      <c r="C13" s="206" t="e">
        <f>I11/$H13</f>
        <v>#DIV/0!</v>
      </c>
      <c r="D13" s="206" t="e">
        <f>J11/$H13</f>
        <v>#DIV/0!</v>
      </c>
      <c r="E13" s="209" t="e">
        <f>K11/$H13</f>
        <v>#DIV/0!</v>
      </c>
      <c r="F13" s="209" t="e">
        <f>L11/$H13</f>
        <v>#DIV/0!</v>
      </c>
      <c r="G13" s="210" t="e">
        <f>G11/$H13</f>
        <v>#DIV/0!</v>
      </c>
      <c r="H13" s="211"/>
      <c r="I13" s="207" t="s">
        <v>413</v>
      </c>
      <c r="J13" s="208"/>
      <c r="K13" s="208"/>
      <c r="L13" s="322"/>
    </row>
    <row r="14" spans="1:12" ht="13.5" thickBot="1">
      <c r="A14" s="511"/>
      <c r="B14" s="512"/>
      <c r="C14" s="512"/>
      <c r="D14" s="512"/>
      <c r="E14" s="512"/>
      <c r="F14" s="512"/>
      <c r="G14" s="513"/>
      <c r="H14" s="510"/>
      <c r="I14" s="510"/>
      <c r="J14" s="510"/>
      <c r="K14" s="510"/>
      <c r="L14" s="512"/>
    </row>
    <row r="15" spans="1:12" ht="12.75">
      <c r="A15" s="649" t="s">
        <v>1379</v>
      </c>
      <c r="B15" s="642" t="s">
        <v>649</v>
      </c>
      <c r="C15" s="643"/>
      <c r="D15" s="643"/>
      <c r="E15" s="643"/>
      <c r="F15" s="644"/>
      <c r="G15" s="645" t="s">
        <v>651</v>
      </c>
      <c r="H15" s="642" t="s">
        <v>650</v>
      </c>
      <c r="I15" s="647"/>
      <c r="J15" s="647"/>
      <c r="K15" s="647"/>
      <c r="L15" s="648"/>
    </row>
    <row r="16" spans="1:12" ht="12.75">
      <c r="A16" s="650"/>
      <c r="B16" s="63" t="s">
        <v>654</v>
      </c>
      <c r="C16" s="64" t="s">
        <v>656</v>
      </c>
      <c r="D16" s="64" t="s">
        <v>483</v>
      </c>
      <c r="E16" s="65" t="s">
        <v>655</v>
      </c>
      <c r="F16" s="68" t="s">
        <v>371</v>
      </c>
      <c r="G16" s="646"/>
      <c r="H16" s="67" t="s">
        <v>654</v>
      </c>
      <c r="I16" s="64" t="s">
        <v>656</v>
      </c>
      <c r="J16" s="64" t="s">
        <v>483</v>
      </c>
      <c r="K16" s="65" t="s">
        <v>655</v>
      </c>
      <c r="L16" s="68" t="s">
        <v>371</v>
      </c>
    </row>
    <row r="17" spans="1:12" ht="13.5" thickBot="1">
      <c r="A17" s="651"/>
      <c r="B17" s="74" t="s">
        <v>653</v>
      </c>
      <c r="C17" s="75" t="s">
        <v>652</v>
      </c>
      <c r="D17" s="75" t="s">
        <v>652</v>
      </c>
      <c r="E17" s="76" t="s">
        <v>652</v>
      </c>
      <c r="F17" s="78" t="s">
        <v>652</v>
      </c>
      <c r="G17" s="77" t="s">
        <v>652</v>
      </c>
      <c r="H17" s="156" t="s">
        <v>653</v>
      </c>
      <c r="I17" s="75" t="s">
        <v>652</v>
      </c>
      <c r="J17" s="75" t="s">
        <v>652</v>
      </c>
      <c r="K17" s="76" t="s">
        <v>652</v>
      </c>
      <c r="L17" s="78" t="s">
        <v>652</v>
      </c>
    </row>
    <row r="18" spans="1:12" ht="12.75">
      <c r="A18" s="157" t="s">
        <v>441</v>
      </c>
      <c r="B18" s="128">
        <f>C18*4+D18*9+E18*4</f>
        <v>91.8</v>
      </c>
      <c r="C18" s="158">
        <v>2.5</v>
      </c>
      <c r="D18" s="158">
        <v>0.2</v>
      </c>
      <c r="E18" s="158">
        <v>20</v>
      </c>
      <c r="F18" s="317"/>
      <c r="G18" s="89">
        <v>1000</v>
      </c>
      <c r="H18" s="160">
        <f aca="true" t="shared" si="2" ref="H18:L20">B18/100*$G18</f>
        <v>917.9999999999999</v>
      </c>
      <c r="I18" s="128">
        <f t="shared" si="2"/>
        <v>25</v>
      </c>
      <c r="J18" s="128">
        <f t="shared" si="2"/>
        <v>2</v>
      </c>
      <c r="K18" s="279">
        <f t="shared" si="2"/>
        <v>200</v>
      </c>
      <c r="L18" s="129">
        <f t="shared" si="2"/>
        <v>0</v>
      </c>
    </row>
    <row r="19" spans="1:12" ht="12.75">
      <c r="A19" s="166" t="s">
        <v>739</v>
      </c>
      <c r="B19" s="98">
        <f>C19*4+D19*9+E19*4</f>
        <v>897.7</v>
      </c>
      <c r="C19" s="87">
        <v>0.1</v>
      </c>
      <c r="D19" s="87">
        <v>99.7</v>
      </c>
      <c r="E19" s="87">
        <v>0</v>
      </c>
      <c r="F19" s="318"/>
      <c r="G19" s="96">
        <v>25</v>
      </c>
      <c r="H19" s="162">
        <f t="shared" si="2"/>
        <v>224.425</v>
      </c>
      <c r="I19" s="130">
        <f t="shared" si="2"/>
        <v>0.025</v>
      </c>
      <c r="J19" s="130">
        <f t="shared" si="2"/>
        <v>24.925</v>
      </c>
      <c r="K19" s="320">
        <f t="shared" si="2"/>
        <v>0</v>
      </c>
      <c r="L19" s="282">
        <f t="shared" si="2"/>
        <v>0</v>
      </c>
    </row>
    <row r="20" spans="1:12" ht="13.5" thickBot="1">
      <c r="A20" s="161" t="s">
        <v>232</v>
      </c>
      <c r="B20" s="98">
        <f>C20*4+D20*9+E20*4</f>
        <v>0</v>
      </c>
      <c r="C20" s="107"/>
      <c r="D20" s="107"/>
      <c r="E20" s="323"/>
      <c r="F20" s="324"/>
      <c r="G20" s="135"/>
      <c r="H20" s="162">
        <f t="shared" si="2"/>
        <v>0</v>
      </c>
      <c r="I20" s="130">
        <f t="shared" si="2"/>
        <v>0</v>
      </c>
      <c r="J20" s="130">
        <f t="shared" si="2"/>
        <v>0</v>
      </c>
      <c r="K20" s="320">
        <f t="shared" si="2"/>
        <v>0</v>
      </c>
      <c r="L20" s="282">
        <f t="shared" si="2"/>
        <v>0</v>
      </c>
    </row>
    <row r="21" spans="1:12" ht="13.5" thickBot="1">
      <c r="A21" s="118" t="s">
        <v>657</v>
      </c>
      <c r="B21" s="163">
        <f>H21/$G21*100</f>
        <v>111.4560975609756</v>
      </c>
      <c r="C21" s="164">
        <f>I21/$G21*100</f>
        <v>2.4414634146341463</v>
      </c>
      <c r="D21" s="164">
        <f>J21/$G21*100</f>
        <v>2.626829268292683</v>
      </c>
      <c r="E21" s="316">
        <f>K21/$G21*100</f>
        <v>19.51219512195122</v>
      </c>
      <c r="F21" s="319">
        <f>L21/$G21*100</f>
        <v>0</v>
      </c>
      <c r="G21" s="119">
        <f aca="true" t="shared" si="3" ref="G21:L21">SUM(G18:G20)</f>
        <v>1025</v>
      </c>
      <c r="H21" s="165">
        <f t="shared" si="3"/>
        <v>1142.425</v>
      </c>
      <c r="I21" s="121">
        <f t="shared" si="3"/>
        <v>25.025</v>
      </c>
      <c r="J21" s="121">
        <f t="shared" si="3"/>
        <v>26.925</v>
      </c>
      <c r="K21" s="321">
        <f t="shared" si="3"/>
        <v>200</v>
      </c>
      <c r="L21" s="203">
        <f t="shared" si="3"/>
        <v>0</v>
      </c>
    </row>
    <row r="22" spans="1:12" ht="14.25" thickBot="1" thickTop="1">
      <c r="A22" s="204" t="s">
        <v>468</v>
      </c>
      <c r="B22" s="205">
        <f>H21/$H22</f>
        <v>190.40416666666667</v>
      </c>
      <c r="C22" s="206">
        <f>I21/$H22</f>
        <v>4.170833333333333</v>
      </c>
      <c r="D22" s="206">
        <f>J21/$H22</f>
        <v>4.4875</v>
      </c>
      <c r="E22" s="209">
        <f>K21/$H22</f>
        <v>33.333333333333336</v>
      </c>
      <c r="F22" s="209">
        <f>L21/$H22</f>
        <v>0</v>
      </c>
      <c r="G22" s="210">
        <f>G21/H22</f>
        <v>170.83333333333334</v>
      </c>
      <c r="H22" s="211">
        <v>6</v>
      </c>
      <c r="I22" s="207" t="s">
        <v>469</v>
      </c>
      <c r="J22" s="208"/>
      <c r="K22" s="208"/>
      <c r="L22" s="322"/>
    </row>
    <row r="23" ht="13.5" thickBot="1"/>
    <row r="24" spans="1:12" ht="12.75">
      <c r="A24" s="649" t="s">
        <v>464</v>
      </c>
      <c r="B24" s="642" t="s">
        <v>649</v>
      </c>
      <c r="C24" s="643"/>
      <c r="D24" s="643"/>
      <c r="E24" s="643"/>
      <c r="F24" s="644"/>
      <c r="G24" s="645" t="s">
        <v>651</v>
      </c>
      <c r="H24" s="642" t="s">
        <v>650</v>
      </c>
      <c r="I24" s="647"/>
      <c r="J24" s="647"/>
      <c r="K24" s="647"/>
      <c r="L24" s="648"/>
    </row>
    <row r="25" spans="1:12" ht="12.75">
      <c r="A25" s="650"/>
      <c r="B25" s="63" t="s">
        <v>654</v>
      </c>
      <c r="C25" s="64" t="s">
        <v>656</v>
      </c>
      <c r="D25" s="64" t="s">
        <v>483</v>
      </c>
      <c r="E25" s="65" t="s">
        <v>655</v>
      </c>
      <c r="F25" s="68" t="s">
        <v>371</v>
      </c>
      <c r="G25" s="646"/>
      <c r="H25" s="67" t="s">
        <v>654</v>
      </c>
      <c r="I25" s="64" t="s">
        <v>656</v>
      </c>
      <c r="J25" s="64" t="s">
        <v>483</v>
      </c>
      <c r="K25" s="65" t="s">
        <v>655</v>
      </c>
      <c r="L25" s="68" t="s">
        <v>371</v>
      </c>
    </row>
    <row r="26" spans="1:12" ht="13.5" thickBot="1">
      <c r="A26" s="651"/>
      <c r="B26" s="74" t="s">
        <v>653</v>
      </c>
      <c r="C26" s="75" t="s">
        <v>652</v>
      </c>
      <c r="D26" s="75" t="s">
        <v>652</v>
      </c>
      <c r="E26" s="76" t="s">
        <v>652</v>
      </c>
      <c r="F26" s="78" t="s">
        <v>652</v>
      </c>
      <c r="G26" s="77" t="s">
        <v>652</v>
      </c>
      <c r="H26" s="156" t="s">
        <v>653</v>
      </c>
      <c r="I26" s="75" t="s">
        <v>652</v>
      </c>
      <c r="J26" s="75" t="s">
        <v>652</v>
      </c>
      <c r="K26" s="76" t="s">
        <v>652</v>
      </c>
      <c r="L26" s="78" t="s">
        <v>652</v>
      </c>
    </row>
    <row r="27" spans="1:12" ht="12.75">
      <c r="A27" s="157" t="s">
        <v>441</v>
      </c>
      <c r="B27" s="128">
        <f>C27*4+D27*9+E27*4</f>
        <v>91.8</v>
      </c>
      <c r="C27" s="158">
        <v>2.5</v>
      </c>
      <c r="D27" s="158">
        <v>0.2</v>
      </c>
      <c r="E27" s="158">
        <v>20</v>
      </c>
      <c r="F27" s="317"/>
      <c r="G27" s="89">
        <v>1000</v>
      </c>
      <c r="H27" s="160">
        <f aca="true" t="shared" si="4" ref="H27:L30">B27/100*$G27</f>
        <v>917.9999999999999</v>
      </c>
      <c r="I27" s="128">
        <f t="shared" si="4"/>
        <v>25</v>
      </c>
      <c r="J27" s="128">
        <f t="shared" si="4"/>
        <v>2</v>
      </c>
      <c r="K27" s="279">
        <f t="shared" si="4"/>
        <v>200</v>
      </c>
      <c r="L27" s="129">
        <f t="shared" si="4"/>
        <v>0</v>
      </c>
    </row>
    <row r="28" spans="1:12" ht="12.75">
      <c r="A28" s="166" t="s">
        <v>752</v>
      </c>
      <c r="B28" s="98">
        <f>C28*4+D28*9+E28*4</f>
        <v>38.900000000000006</v>
      </c>
      <c r="C28" s="87">
        <v>1.2</v>
      </c>
      <c r="D28" s="87">
        <v>0.1</v>
      </c>
      <c r="E28" s="87">
        <v>8.3</v>
      </c>
      <c r="F28" s="318"/>
      <c r="G28" s="96">
        <v>200</v>
      </c>
      <c r="H28" s="162">
        <f t="shared" si="4"/>
        <v>77.80000000000001</v>
      </c>
      <c r="I28" s="130">
        <f t="shared" si="4"/>
        <v>2.4</v>
      </c>
      <c r="J28" s="130">
        <f t="shared" si="4"/>
        <v>0.2</v>
      </c>
      <c r="K28" s="320">
        <f t="shared" si="4"/>
        <v>16.6</v>
      </c>
      <c r="L28" s="282">
        <f t="shared" si="4"/>
        <v>0</v>
      </c>
    </row>
    <row r="29" spans="1:12" ht="12.75">
      <c r="A29" s="166" t="s">
        <v>739</v>
      </c>
      <c r="B29" s="98">
        <f>C29*4+D29*9+E29*4</f>
        <v>897.7</v>
      </c>
      <c r="C29" s="87">
        <v>0.1</v>
      </c>
      <c r="D29" s="87">
        <v>99.7</v>
      </c>
      <c r="E29" s="87">
        <v>0</v>
      </c>
      <c r="F29" s="318"/>
      <c r="G29" s="96">
        <v>25</v>
      </c>
      <c r="H29" s="162">
        <f t="shared" si="4"/>
        <v>224.425</v>
      </c>
      <c r="I29" s="130">
        <f t="shared" si="4"/>
        <v>0.025</v>
      </c>
      <c r="J29" s="130">
        <f t="shared" si="4"/>
        <v>24.925</v>
      </c>
      <c r="K29" s="320">
        <f t="shared" si="4"/>
        <v>0</v>
      </c>
      <c r="L29" s="282">
        <f t="shared" si="4"/>
        <v>0</v>
      </c>
    </row>
    <row r="30" spans="1:12" ht="13.5" thickBot="1">
      <c r="A30" s="161" t="s">
        <v>99</v>
      </c>
      <c r="B30" s="98">
        <f>C30*4+D30*9+E30*4</f>
        <v>0</v>
      </c>
      <c r="C30" s="107"/>
      <c r="D30" s="107"/>
      <c r="E30" s="323"/>
      <c r="F30" s="324"/>
      <c r="G30" s="135"/>
      <c r="H30" s="162">
        <f t="shared" si="4"/>
        <v>0</v>
      </c>
      <c r="I30" s="130">
        <f t="shared" si="4"/>
        <v>0</v>
      </c>
      <c r="J30" s="130">
        <f t="shared" si="4"/>
        <v>0</v>
      </c>
      <c r="K30" s="320">
        <f t="shared" si="4"/>
        <v>0</v>
      </c>
      <c r="L30" s="282">
        <f t="shared" si="4"/>
        <v>0</v>
      </c>
    </row>
    <row r="31" spans="1:12" ht="13.5" thickBot="1">
      <c r="A31" s="118" t="s">
        <v>657</v>
      </c>
      <c r="B31" s="163">
        <f>H31/$G31*100</f>
        <v>99.61020408163265</v>
      </c>
      <c r="C31" s="164">
        <f>I31/$G31*100</f>
        <v>2.2387755102040816</v>
      </c>
      <c r="D31" s="164">
        <f>J31/$G31*100</f>
        <v>2.214285714285714</v>
      </c>
      <c r="E31" s="316">
        <f>K31/$G31*100</f>
        <v>17.681632653061225</v>
      </c>
      <c r="F31" s="319">
        <f>L31/$G31*100</f>
        <v>0</v>
      </c>
      <c r="G31" s="119">
        <f aca="true" t="shared" si="5" ref="G31:L31">SUM(G27:G30)</f>
        <v>1225</v>
      </c>
      <c r="H31" s="165">
        <f t="shared" si="5"/>
        <v>1220.225</v>
      </c>
      <c r="I31" s="121">
        <f t="shared" si="5"/>
        <v>27.424999999999997</v>
      </c>
      <c r="J31" s="121">
        <f t="shared" si="5"/>
        <v>27.125</v>
      </c>
      <c r="K31" s="321">
        <f t="shared" si="5"/>
        <v>216.6</v>
      </c>
      <c r="L31" s="203">
        <f t="shared" si="5"/>
        <v>0</v>
      </c>
    </row>
    <row r="32" spans="1:12" ht="14.25" thickBot="1" thickTop="1">
      <c r="A32" s="204" t="s">
        <v>468</v>
      </c>
      <c r="B32" s="205">
        <f>H31/$H32</f>
        <v>203.3708333333333</v>
      </c>
      <c r="C32" s="206">
        <f>I31/$H32</f>
        <v>4.570833333333333</v>
      </c>
      <c r="D32" s="206">
        <f>J31/$H32</f>
        <v>4.520833333333333</v>
      </c>
      <c r="E32" s="209">
        <f>K31/$H32</f>
        <v>36.1</v>
      </c>
      <c r="F32" s="209">
        <f>L31/$H32</f>
        <v>0</v>
      </c>
      <c r="G32" s="210">
        <f>G31/H32</f>
        <v>204.16666666666666</v>
      </c>
      <c r="H32" s="211">
        <v>6</v>
      </c>
      <c r="I32" s="207" t="s">
        <v>469</v>
      </c>
      <c r="J32" s="208"/>
      <c r="K32" s="208"/>
      <c r="L32" s="322"/>
    </row>
    <row r="33" ht="13.5" thickBot="1"/>
    <row r="34" spans="1:12" ht="12.75">
      <c r="A34" s="639" t="s">
        <v>486</v>
      </c>
      <c r="B34" s="642" t="s">
        <v>649</v>
      </c>
      <c r="C34" s="643"/>
      <c r="D34" s="643"/>
      <c r="E34" s="643"/>
      <c r="F34" s="644"/>
      <c r="G34" s="645" t="s">
        <v>651</v>
      </c>
      <c r="H34" s="642" t="s">
        <v>650</v>
      </c>
      <c r="I34" s="647"/>
      <c r="J34" s="647"/>
      <c r="K34" s="647"/>
      <c r="L34" s="648"/>
    </row>
    <row r="35" spans="1:12" ht="12.75">
      <c r="A35" s="640"/>
      <c r="B35" s="63" t="s">
        <v>654</v>
      </c>
      <c r="C35" s="64" t="s">
        <v>656</v>
      </c>
      <c r="D35" s="64" t="s">
        <v>483</v>
      </c>
      <c r="E35" s="65" t="s">
        <v>655</v>
      </c>
      <c r="F35" s="68" t="s">
        <v>371</v>
      </c>
      <c r="G35" s="646"/>
      <c r="H35" s="67" t="s">
        <v>654</v>
      </c>
      <c r="I35" s="64" t="s">
        <v>656</v>
      </c>
      <c r="J35" s="64" t="s">
        <v>483</v>
      </c>
      <c r="K35" s="65" t="s">
        <v>655</v>
      </c>
      <c r="L35" s="68" t="s">
        <v>371</v>
      </c>
    </row>
    <row r="36" spans="1:12" ht="13.5" thickBot="1">
      <c r="A36" s="641"/>
      <c r="B36" s="74" t="s">
        <v>653</v>
      </c>
      <c r="C36" s="75" t="s">
        <v>652</v>
      </c>
      <c r="D36" s="75" t="s">
        <v>652</v>
      </c>
      <c r="E36" s="76" t="s">
        <v>652</v>
      </c>
      <c r="F36" s="78" t="s">
        <v>652</v>
      </c>
      <c r="G36" s="77" t="s">
        <v>652</v>
      </c>
      <c r="H36" s="156" t="s">
        <v>653</v>
      </c>
      <c r="I36" s="75" t="s">
        <v>652</v>
      </c>
      <c r="J36" s="75" t="s">
        <v>652</v>
      </c>
      <c r="K36" s="76" t="s">
        <v>652</v>
      </c>
      <c r="L36" s="78" t="s">
        <v>652</v>
      </c>
    </row>
    <row r="37" spans="1:12" ht="12.75">
      <c r="A37" s="157" t="s">
        <v>486</v>
      </c>
      <c r="B37" s="128">
        <f>C37*4+D37*9+E37*4</f>
        <v>345</v>
      </c>
      <c r="C37" s="158">
        <v>7.4</v>
      </c>
      <c r="D37" s="158">
        <v>0.6</v>
      </c>
      <c r="E37" s="159">
        <v>77.5</v>
      </c>
      <c r="F37" s="317">
        <v>4.6</v>
      </c>
      <c r="G37" s="89">
        <v>300</v>
      </c>
      <c r="H37" s="160">
        <f aca="true" t="shared" si="6" ref="H37:L41">B37/100*$G37</f>
        <v>1035</v>
      </c>
      <c r="I37" s="128">
        <f t="shared" si="6"/>
        <v>22.200000000000003</v>
      </c>
      <c r="J37" s="128">
        <f t="shared" si="6"/>
        <v>1.8</v>
      </c>
      <c r="K37" s="279">
        <f t="shared" si="6"/>
        <v>232.5</v>
      </c>
      <c r="L37" s="129">
        <f t="shared" si="6"/>
        <v>13.799999999999999</v>
      </c>
    </row>
    <row r="38" spans="1:12" ht="12.75">
      <c r="A38" s="166" t="s">
        <v>421</v>
      </c>
      <c r="B38" s="98">
        <f>C38*4+D38*9+E38*4</f>
        <v>21</v>
      </c>
      <c r="C38" s="87">
        <v>1</v>
      </c>
      <c r="D38" s="87">
        <v>1</v>
      </c>
      <c r="E38" s="88">
        <v>2</v>
      </c>
      <c r="F38" s="318">
        <v>3</v>
      </c>
      <c r="G38" s="96">
        <v>10</v>
      </c>
      <c r="H38" s="162">
        <f t="shared" si="6"/>
        <v>2.1</v>
      </c>
      <c r="I38" s="130">
        <f t="shared" si="6"/>
        <v>0.1</v>
      </c>
      <c r="J38" s="130">
        <f t="shared" si="6"/>
        <v>0.1</v>
      </c>
      <c r="K38" s="320">
        <f t="shared" si="6"/>
        <v>0.2</v>
      </c>
      <c r="L38" s="282">
        <f t="shared" si="6"/>
        <v>0.3</v>
      </c>
    </row>
    <row r="39" spans="1:12" ht="12.75">
      <c r="A39" s="166" t="s">
        <v>691</v>
      </c>
      <c r="B39" s="98">
        <f>C39*4+D39*9+E39*4</f>
        <v>135.1</v>
      </c>
      <c r="C39" s="87">
        <v>6.8</v>
      </c>
      <c r="D39" s="87">
        <v>0.3</v>
      </c>
      <c r="E39" s="88">
        <v>26.3</v>
      </c>
      <c r="F39" s="318">
        <v>2.7</v>
      </c>
      <c r="G39" s="96">
        <v>15</v>
      </c>
      <c r="H39" s="162">
        <f t="shared" si="6"/>
        <v>20.265</v>
      </c>
      <c r="I39" s="130">
        <f t="shared" si="6"/>
        <v>1.02</v>
      </c>
      <c r="J39" s="130">
        <f t="shared" si="6"/>
        <v>0.045</v>
      </c>
      <c r="K39" s="320">
        <f t="shared" si="6"/>
        <v>3.9450000000000003</v>
      </c>
      <c r="L39" s="282">
        <f t="shared" si="6"/>
        <v>0.405</v>
      </c>
    </row>
    <row r="40" spans="1:12" ht="12.75">
      <c r="A40" s="166" t="s">
        <v>1488</v>
      </c>
      <c r="B40" s="98">
        <f>C40*4+D40*9+E40*4</f>
        <v>897.7</v>
      </c>
      <c r="C40" s="87">
        <v>0.1</v>
      </c>
      <c r="D40" s="87">
        <v>99.7</v>
      </c>
      <c r="E40" s="88">
        <v>0</v>
      </c>
      <c r="F40" s="318"/>
      <c r="G40" s="96">
        <v>10</v>
      </c>
      <c r="H40" s="162">
        <f>B40/100*$G40</f>
        <v>89.77000000000001</v>
      </c>
      <c r="I40" s="130">
        <f>C40/100*$G40</f>
        <v>0.01</v>
      </c>
      <c r="J40" s="130">
        <f>D40/100*$G40</f>
        <v>9.97</v>
      </c>
      <c r="K40" s="320">
        <f>E40/100*$G40</f>
        <v>0</v>
      </c>
      <c r="L40" s="282">
        <f>F40/100*$G40</f>
        <v>0</v>
      </c>
    </row>
    <row r="41" spans="1:12" ht="13.5" thickBot="1">
      <c r="A41" s="161" t="s">
        <v>740</v>
      </c>
      <c r="B41" s="98">
        <f>C41*4+D41*9+E41*4</f>
        <v>0</v>
      </c>
      <c r="C41" s="107"/>
      <c r="D41" s="107"/>
      <c r="E41" s="108"/>
      <c r="F41" s="286"/>
      <c r="G41" s="135">
        <v>600</v>
      </c>
      <c r="H41" s="162">
        <f t="shared" si="6"/>
        <v>0</v>
      </c>
      <c r="I41" s="130">
        <f t="shared" si="6"/>
        <v>0</v>
      </c>
      <c r="J41" s="130">
        <f t="shared" si="6"/>
        <v>0</v>
      </c>
      <c r="K41" s="320">
        <f t="shared" si="6"/>
        <v>0</v>
      </c>
      <c r="L41" s="282">
        <f t="shared" si="6"/>
        <v>0</v>
      </c>
    </row>
    <row r="42" spans="1:12" ht="13.5" thickBot="1">
      <c r="A42" s="118" t="s">
        <v>657</v>
      </c>
      <c r="B42" s="163">
        <f>H42/$G42*100</f>
        <v>122.68823529411765</v>
      </c>
      <c r="C42" s="164">
        <f>I42/$G42*100</f>
        <v>2.4951871657754014</v>
      </c>
      <c r="D42" s="164">
        <f>J42/$G42*100</f>
        <v>1.2743315508021391</v>
      </c>
      <c r="E42" s="316">
        <f>K42/$G42*100</f>
        <v>25.309625668449197</v>
      </c>
      <c r="F42" s="319">
        <f>L42/$G42*100</f>
        <v>1.5513368983957216</v>
      </c>
      <c r="G42" s="119">
        <f aca="true" t="shared" si="7" ref="G42:L42">SUM(G37:G41)</f>
        <v>935</v>
      </c>
      <c r="H42" s="165">
        <f t="shared" si="7"/>
        <v>1147.135</v>
      </c>
      <c r="I42" s="121">
        <f t="shared" si="7"/>
        <v>23.330000000000005</v>
      </c>
      <c r="J42" s="121">
        <f t="shared" si="7"/>
        <v>11.915000000000001</v>
      </c>
      <c r="K42" s="321">
        <f t="shared" si="7"/>
        <v>236.64499999999998</v>
      </c>
      <c r="L42" s="203">
        <f t="shared" si="7"/>
        <v>14.504999999999999</v>
      </c>
    </row>
    <row r="43" spans="1:12" ht="14.25" thickBot="1" thickTop="1">
      <c r="A43" s="204" t="s">
        <v>468</v>
      </c>
      <c r="B43" s="205">
        <f>H42/$H43</f>
        <v>191.18916666666667</v>
      </c>
      <c r="C43" s="206">
        <f>I42/$H43</f>
        <v>3.888333333333334</v>
      </c>
      <c r="D43" s="206">
        <f>J42/$H43</f>
        <v>1.9858333333333336</v>
      </c>
      <c r="E43" s="209">
        <f>K42/$H43</f>
        <v>39.44083333333333</v>
      </c>
      <c r="F43" s="209">
        <f>L42/$H43</f>
        <v>2.4175</v>
      </c>
      <c r="G43" s="210">
        <f>G42/H43</f>
        <v>155.83333333333334</v>
      </c>
      <c r="H43" s="211">
        <v>6</v>
      </c>
      <c r="I43" s="207" t="s">
        <v>469</v>
      </c>
      <c r="J43" s="208"/>
      <c r="K43" s="208"/>
      <c r="L43" s="322"/>
    </row>
    <row r="44" ht="13.5" thickBot="1"/>
    <row r="45" spans="1:12" ht="12.75">
      <c r="A45" s="639" t="s">
        <v>1062</v>
      </c>
      <c r="B45" s="642" t="s">
        <v>649</v>
      </c>
      <c r="C45" s="643"/>
      <c r="D45" s="643"/>
      <c r="E45" s="643"/>
      <c r="F45" s="644"/>
      <c r="G45" s="645" t="s">
        <v>651</v>
      </c>
      <c r="H45" s="642" t="s">
        <v>650</v>
      </c>
      <c r="I45" s="647"/>
      <c r="J45" s="647"/>
      <c r="K45" s="647"/>
      <c r="L45" s="648"/>
    </row>
    <row r="46" spans="1:12" ht="12.75">
      <c r="A46" s="640"/>
      <c r="B46" s="63" t="s">
        <v>654</v>
      </c>
      <c r="C46" s="64" t="s">
        <v>656</v>
      </c>
      <c r="D46" s="64" t="s">
        <v>483</v>
      </c>
      <c r="E46" s="65" t="s">
        <v>655</v>
      </c>
      <c r="F46" s="68" t="s">
        <v>371</v>
      </c>
      <c r="G46" s="646"/>
      <c r="H46" s="67" t="s">
        <v>654</v>
      </c>
      <c r="I46" s="64" t="s">
        <v>656</v>
      </c>
      <c r="J46" s="64" t="s">
        <v>483</v>
      </c>
      <c r="K46" s="65" t="s">
        <v>655</v>
      </c>
      <c r="L46" s="68" t="s">
        <v>371</v>
      </c>
    </row>
    <row r="47" spans="1:12" ht="13.5" thickBot="1">
      <c r="A47" s="641"/>
      <c r="B47" s="74" t="s">
        <v>653</v>
      </c>
      <c r="C47" s="75" t="s">
        <v>652</v>
      </c>
      <c r="D47" s="75" t="s">
        <v>652</v>
      </c>
      <c r="E47" s="76" t="s">
        <v>652</v>
      </c>
      <c r="F47" s="78" t="s">
        <v>652</v>
      </c>
      <c r="G47" s="77" t="s">
        <v>652</v>
      </c>
      <c r="H47" s="156" t="s">
        <v>653</v>
      </c>
      <c r="I47" s="75" t="s">
        <v>652</v>
      </c>
      <c r="J47" s="75" t="s">
        <v>652</v>
      </c>
      <c r="K47" s="76" t="s">
        <v>652</v>
      </c>
      <c r="L47" s="78" t="s">
        <v>652</v>
      </c>
    </row>
    <row r="48" spans="1:12" ht="12.75">
      <c r="A48" s="157" t="s">
        <v>1062</v>
      </c>
      <c r="B48" s="128">
        <f>C48*4+D48*9+E48*4</f>
        <v>359.5</v>
      </c>
      <c r="C48" s="158">
        <v>8.8</v>
      </c>
      <c r="D48" s="158">
        <v>2.7</v>
      </c>
      <c r="E48" s="159">
        <v>75</v>
      </c>
      <c r="F48" s="317">
        <v>4.8</v>
      </c>
      <c r="G48" s="89">
        <v>300</v>
      </c>
      <c r="H48" s="160">
        <f aca="true" t="shared" si="8" ref="H48:L52">B48/100*$G48</f>
        <v>1078.5</v>
      </c>
      <c r="I48" s="128">
        <f t="shared" si="8"/>
        <v>26.400000000000002</v>
      </c>
      <c r="J48" s="128">
        <f t="shared" si="8"/>
        <v>8.100000000000001</v>
      </c>
      <c r="K48" s="279">
        <f t="shared" si="8"/>
        <v>225</v>
      </c>
      <c r="L48" s="129">
        <f t="shared" si="8"/>
        <v>14.4</v>
      </c>
    </row>
    <row r="49" spans="1:12" ht="12.75">
      <c r="A49" s="166" t="s">
        <v>421</v>
      </c>
      <c r="B49" s="98">
        <f>C49*4+D49*9+E49*4</f>
        <v>21</v>
      </c>
      <c r="C49" s="87">
        <v>1</v>
      </c>
      <c r="D49" s="87">
        <v>1</v>
      </c>
      <c r="E49" s="88">
        <v>2</v>
      </c>
      <c r="F49" s="318">
        <v>3</v>
      </c>
      <c r="G49" s="96">
        <v>10</v>
      </c>
      <c r="H49" s="162">
        <f t="shared" si="8"/>
        <v>2.1</v>
      </c>
      <c r="I49" s="130">
        <f t="shared" si="8"/>
        <v>0.1</v>
      </c>
      <c r="J49" s="130">
        <f t="shared" si="8"/>
        <v>0.1</v>
      </c>
      <c r="K49" s="320">
        <f t="shared" si="8"/>
        <v>0.2</v>
      </c>
      <c r="L49" s="282">
        <f t="shared" si="8"/>
        <v>0.3</v>
      </c>
    </row>
    <row r="50" spans="1:12" ht="12.75">
      <c r="A50" s="166" t="s">
        <v>691</v>
      </c>
      <c r="B50" s="98">
        <f>C50*4+D50*9+E50*4</f>
        <v>135.1</v>
      </c>
      <c r="C50" s="87">
        <v>6.8</v>
      </c>
      <c r="D50" s="87">
        <v>0.3</v>
      </c>
      <c r="E50" s="88">
        <v>26.3</v>
      </c>
      <c r="F50" s="318">
        <v>2.7</v>
      </c>
      <c r="G50" s="96">
        <v>15</v>
      </c>
      <c r="H50" s="162">
        <f t="shared" si="8"/>
        <v>20.265</v>
      </c>
      <c r="I50" s="130">
        <f t="shared" si="8"/>
        <v>1.02</v>
      </c>
      <c r="J50" s="130">
        <f t="shared" si="8"/>
        <v>0.045</v>
      </c>
      <c r="K50" s="320">
        <f t="shared" si="8"/>
        <v>3.9450000000000003</v>
      </c>
      <c r="L50" s="282">
        <f t="shared" si="8"/>
        <v>0.405</v>
      </c>
    </row>
    <row r="51" spans="1:12" ht="12.75">
      <c r="A51" s="166" t="s">
        <v>1488</v>
      </c>
      <c r="B51" s="98">
        <f>C51*4+D51*9+E51*4</f>
        <v>897.7</v>
      </c>
      <c r="C51" s="87">
        <v>0.1</v>
      </c>
      <c r="D51" s="87">
        <v>99.7</v>
      </c>
      <c r="E51" s="88">
        <v>0</v>
      </c>
      <c r="F51" s="318"/>
      <c r="G51" s="96">
        <v>10</v>
      </c>
      <c r="H51" s="162">
        <f t="shared" si="8"/>
        <v>89.77000000000001</v>
      </c>
      <c r="I51" s="130">
        <f t="shared" si="8"/>
        <v>0.01</v>
      </c>
      <c r="J51" s="130">
        <f t="shared" si="8"/>
        <v>9.97</v>
      </c>
      <c r="K51" s="320">
        <f t="shared" si="8"/>
        <v>0</v>
      </c>
      <c r="L51" s="282">
        <f t="shared" si="8"/>
        <v>0</v>
      </c>
    </row>
    <row r="52" spans="1:12" ht="13.5" thickBot="1">
      <c r="A52" s="161" t="s">
        <v>740</v>
      </c>
      <c r="B52" s="98">
        <f>C52*4+D52*9+E52*4</f>
        <v>0</v>
      </c>
      <c r="C52" s="107"/>
      <c r="D52" s="107"/>
      <c r="E52" s="108"/>
      <c r="F52" s="286"/>
      <c r="G52" s="135">
        <v>900</v>
      </c>
      <c r="H52" s="162">
        <f t="shared" si="8"/>
        <v>0</v>
      </c>
      <c r="I52" s="130">
        <f t="shared" si="8"/>
        <v>0</v>
      </c>
      <c r="J52" s="130">
        <f t="shared" si="8"/>
        <v>0</v>
      </c>
      <c r="K52" s="320">
        <f t="shared" si="8"/>
        <v>0</v>
      </c>
      <c r="L52" s="282">
        <f t="shared" si="8"/>
        <v>0</v>
      </c>
    </row>
    <row r="53" spans="1:12" ht="13.5" thickBot="1">
      <c r="A53" s="118" t="s">
        <v>657</v>
      </c>
      <c r="B53" s="163">
        <f>H53/$G53*100</f>
        <v>96.4076923076923</v>
      </c>
      <c r="C53" s="164">
        <f>I53/$G53*100</f>
        <v>2.2291497975708507</v>
      </c>
      <c r="D53" s="164">
        <f>J53/$G53*100</f>
        <v>1.4748987854251014</v>
      </c>
      <c r="E53" s="316">
        <f>K53/$G53*100</f>
        <v>18.55425101214575</v>
      </c>
      <c r="F53" s="319">
        <f>L53/$G53*100</f>
        <v>1.2230769230769232</v>
      </c>
      <c r="G53" s="119">
        <f aca="true" t="shared" si="9" ref="G53:L53">SUM(G48:G52)</f>
        <v>1235</v>
      </c>
      <c r="H53" s="165">
        <f t="shared" si="9"/>
        <v>1190.635</v>
      </c>
      <c r="I53" s="121">
        <f t="shared" si="9"/>
        <v>27.530000000000005</v>
      </c>
      <c r="J53" s="121">
        <f t="shared" si="9"/>
        <v>18.215000000000003</v>
      </c>
      <c r="K53" s="321">
        <f t="shared" si="9"/>
        <v>229.14499999999998</v>
      </c>
      <c r="L53" s="203">
        <f t="shared" si="9"/>
        <v>15.105</v>
      </c>
    </row>
    <row r="54" spans="1:12" ht="14.25" thickBot="1" thickTop="1">
      <c r="A54" s="204" t="s">
        <v>468</v>
      </c>
      <c r="B54" s="205">
        <f>H53/$H54</f>
        <v>148.829375</v>
      </c>
      <c r="C54" s="206">
        <f>I53/$H54</f>
        <v>3.4412500000000006</v>
      </c>
      <c r="D54" s="206">
        <f>J53/$H54</f>
        <v>2.2768750000000004</v>
      </c>
      <c r="E54" s="209">
        <f>K53/$H54</f>
        <v>28.643124999999998</v>
      </c>
      <c r="F54" s="209">
        <f>L53/$H54</f>
        <v>1.888125</v>
      </c>
      <c r="G54" s="210">
        <f>G53/H54</f>
        <v>154.375</v>
      </c>
      <c r="H54" s="211">
        <v>8</v>
      </c>
      <c r="I54" s="207" t="s">
        <v>469</v>
      </c>
      <c r="J54" s="208"/>
      <c r="K54" s="208"/>
      <c r="L54" s="322"/>
    </row>
  </sheetData>
  <sheetProtection/>
  <mergeCells count="20">
    <mergeCell ref="G34:G35"/>
    <mergeCell ref="H34:L34"/>
    <mergeCell ref="A3:A5"/>
    <mergeCell ref="B3:F3"/>
    <mergeCell ref="G3:G4"/>
    <mergeCell ref="H3:L3"/>
    <mergeCell ref="A24:A26"/>
    <mergeCell ref="B24:F24"/>
    <mergeCell ref="G24:G25"/>
    <mergeCell ref="H24:L24"/>
    <mergeCell ref="A45:A47"/>
    <mergeCell ref="B45:F45"/>
    <mergeCell ref="G45:G46"/>
    <mergeCell ref="H45:L45"/>
    <mergeCell ref="A15:A17"/>
    <mergeCell ref="B15:F15"/>
    <mergeCell ref="G15:G16"/>
    <mergeCell ref="H15:L15"/>
    <mergeCell ref="A34:A36"/>
    <mergeCell ref="B34:F34"/>
  </mergeCells>
  <hyperlinks>
    <hyperlink ref="N1" r:id="rId1" display="http://www.fogyinfo.hu/recipes?rendszer_id=7&amp;eteltipus_id=&amp;submit=Keres%E9s"/>
  </hyperlinks>
  <printOptions/>
  <pageMargins left="0.69" right="0.39" top="0.27" bottom="0.28" header="0.17" footer="0.17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B32" sqref="B32:G32"/>
    </sheetView>
  </sheetViews>
  <sheetFormatPr defaultColWidth="9.00390625" defaultRowHeight="12.75"/>
  <cols>
    <col min="1" max="1" width="24.375" style="13" customWidth="1"/>
    <col min="2" max="2" width="7.625" style="13" customWidth="1"/>
    <col min="3" max="3" width="8.00390625" style="13" customWidth="1"/>
    <col min="4" max="4" width="5.375" style="13" customWidth="1"/>
    <col min="5" max="5" width="5.25390625" style="13" customWidth="1"/>
    <col min="6" max="6" width="5.125" style="13" customWidth="1"/>
    <col min="7" max="7" width="5.75390625" style="13" customWidth="1"/>
    <col min="8" max="9" width="7.625" style="13" customWidth="1"/>
    <col min="10" max="10" width="5.375" style="13" customWidth="1"/>
    <col min="11" max="11" width="5.25390625" style="13" customWidth="1"/>
    <col min="12" max="12" width="5.00390625" style="13" customWidth="1"/>
    <col min="13" max="13" width="10.00390625" style="13" customWidth="1"/>
    <col min="14" max="16384" width="9.125" style="13" customWidth="1"/>
  </cols>
  <sheetData>
    <row r="1" spans="1:14" ht="13.5" thickBot="1">
      <c r="A1" s="102" t="s">
        <v>465</v>
      </c>
      <c r="B1" s="102" t="s">
        <v>408</v>
      </c>
      <c r="C1" s="102"/>
      <c r="D1" s="102" t="s">
        <v>409</v>
      </c>
      <c r="E1" s="102"/>
      <c r="F1" s="102"/>
      <c r="G1" s="102" t="s">
        <v>470</v>
      </c>
      <c r="H1" s="102"/>
      <c r="I1" s="264"/>
      <c r="J1" s="201"/>
      <c r="K1" s="13" t="s">
        <v>463</v>
      </c>
      <c r="M1" s="41" t="s">
        <v>828</v>
      </c>
      <c r="N1" s="342" t="s">
        <v>829</v>
      </c>
    </row>
    <row r="2" ht="13.5" thickBot="1"/>
    <row r="3" spans="1:12" ht="12.75">
      <c r="A3" s="639" t="s">
        <v>143</v>
      </c>
      <c r="B3" s="642" t="s">
        <v>649</v>
      </c>
      <c r="C3" s="643"/>
      <c r="D3" s="643"/>
      <c r="E3" s="643"/>
      <c r="F3" s="644"/>
      <c r="G3" s="645" t="s">
        <v>651</v>
      </c>
      <c r="H3" s="642" t="s">
        <v>650</v>
      </c>
      <c r="I3" s="647"/>
      <c r="J3" s="647"/>
      <c r="K3" s="647"/>
      <c r="L3" s="648"/>
    </row>
    <row r="4" spans="1:12" ht="12.75">
      <c r="A4" s="640"/>
      <c r="B4" s="63" t="s">
        <v>654</v>
      </c>
      <c r="C4" s="64" t="s">
        <v>656</v>
      </c>
      <c r="D4" s="64" t="s">
        <v>483</v>
      </c>
      <c r="E4" s="65" t="s">
        <v>655</v>
      </c>
      <c r="F4" s="68" t="s">
        <v>371</v>
      </c>
      <c r="G4" s="646"/>
      <c r="H4" s="67" t="s">
        <v>654</v>
      </c>
      <c r="I4" s="64" t="s">
        <v>656</v>
      </c>
      <c r="J4" s="64" t="s">
        <v>483</v>
      </c>
      <c r="K4" s="65" t="s">
        <v>655</v>
      </c>
      <c r="L4" s="68" t="s">
        <v>371</v>
      </c>
    </row>
    <row r="5" spans="1:12" ht="13.5" thickBot="1">
      <c r="A5" s="641"/>
      <c r="B5" s="74" t="s">
        <v>653</v>
      </c>
      <c r="C5" s="75" t="s">
        <v>652</v>
      </c>
      <c r="D5" s="75" t="s">
        <v>652</v>
      </c>
      <c r="E5" s="76" t="s">
        <v>652</v>
      </c>
      <c r="F5" s="78" t="s">
        <v>652</v>
      </c>
      <c r="G5" s="77" t="s">
        <v>652</v>
      </c>
      <c r="H5" s="156" t="s">
        <v>653</v>
      </c>
      <c r="I5" s="75" t="s">
        <v>652</v>
      </c>
      <c r="J5" s="75" t="s">
        <v>652</v>
      </c>
      <c r="K5" s="76" t="s">
        <v>652</v>
      </c>
      <c r="L5" s="78" t="s">
        <v>652</v>
      </c>
    </row>
    <row r="6" spans="1:12" ht="12.75">
      <c r="A6" s="157" t="s">
        <v>760</v>
      </c>
      <c r="B6" s="128">
        <f>C6*4+D6*9+E6*4</f>
        <v>156.5</v>
      </c>
      <c r="C6" s="158">
        <v>11</v>
      </c>
      <c r="D6" s="158">
        <v>0.5</v>
      </c>
      <c r="E6" s="158">
        <v>27</v>
      </c>
      <c r="F6" s="317">
        <v>2</v>
      </c>
      <c r="G6" s="89">
        <v>510</v>
      </c>
      <c r="H6" s="160">
        <f aca="true" t="shared" si="0" ref="H6:L10">B6/100*$G6</f>
        <v>798.15</v>
      </c>
      <c r="I6" s="128">
        <f t="shared" si="0"/>
        <v>56.1</v>
      </c>
      <c r="J6" s="128">
        <f t="shared" si="0"/>
        <v>2.5500000000000003</v>
      </c>
      <c r="K6" s="279">
        <f t="shared" si="0"/>
        <v>137.70000000000002</v>
      </c>
      <c r="L6" s="129">
        <f t="shared" si="0"/>
        <v>10.200000000000001</v>
      </c>
    </row>
    <row r="7" spans="1:12" ht="12.75">
      <c r="A7" s="166" t="s">
        <v>740</v>
      </c>
      <c r="B7" s="98">
        <f>C7*4+D7*9+E7*4</f>
        <v>0</v>
      </c>
      <c r="C7" s="87"/>
      <c r="D7" s="87"/>
      <c r="E7" s="87"/>
      <c r="F7" s="318"/>
      <c r="G7" s="96">
        <v>400</v>
      </c>
      <c r="H7" s="162">
        <f t="shared" si="0"/>
        <v>0</v>
      </c>
      <c r="I7" s="130">
        <f t="shared" si="0"/>
        <v>0</v>
      </c>
      <c r="J7" s="130">
        <f t="shared" si="0"/>
        <v>0</v>
      </c>
      <c r="K7" s="320">
        <f t="shared" si="0"/>
        <v>0</v>
      </c>
      <c r="L7" s="282">
        <f t="shared" si="0"/>
        <v>0</v>
      </c>
    </row>
    <row r="8" spans="1:12" ht="12.75">
      <c r="A8" s="166" t="s">
        <v>752</v>
      </c>
      <c r="B8" s="98">
        <f>C8*4+D8*9+E8*4</f>
        <v>39.800000000000004</v>
      </c>
      <c r="C8" s="87">
        <v>1.2</v>
      </c>
      <c r="D8" s="87">
        <v>0.2</v>
      </c>
      <c r="E8" s="87">
        <v>8.3</v>
      </c>
      <c r="F8" s="318">
        <v>2</v>
      </c>
      <c r="G8" s="96">
        <v>200</v>
      </c>
      <c r="H8" s="162">
        <f t="shared" si="0"/>
        <v>79.60000000000001</v>
      </c>
      <c r="I8" s="130">
        <f t="shared" si="0"/>
        <v>2.4</v>
      </c>
      <c r="J8" s="130">
        <f t="shared" si="0"/>
        <v>0.4</v>
      </c>
      <c r="K8" s="320">
        <f t="shared" si="0"/>
        <v>16.6</v>
      </c>
      <c r="L8" s="282">
        <f t="shared" si="0"/>
        <v>4</v>
      </c>
    </row>
    <row r="9" spans="1:12" ht="12.75">
      <c r="A9" s="166" t="s">
        <v>739</v>
      </c>
      <c r="B9" s="98">
        <f>C9*4+D9*9+E9*4</f>
        <v>897.7</v>
      </c>
      <c r="C9" s="87">
        <v>0.1</v>
      </c>
      <c r="D9" s="87">
        <v>99.7</v>
      </c>
      <c r="E9" s="87">
        <v>0</v>
      </c>
      <c r="F9" s="318">
        <v>0</v>
      </c>
      <c r="G9" s="96">
        <v>20</v>
      </c>
      <c r="H9" s="162">
        <f t="shared" si="0"/>
        <v>179.54000000000002</v>
      </c>
      <c r="I9" s="130">
        <f t="shared" si="0"/>
        <v>0.02</v>
      </c>
      <c r="J9" s="130">
        <f t="shared" si="0"/>
        <v>19.94</v>
      </c>
      <c r="K9" s="320">
        <f t="shared" si="0"/>
        <v>0</v>
      </c>
      <c r="L9" s="282">
        <f t="shared" si="0"/>
        <v>0</v>
      </c>
    </row>
    <row r="10" spans="1:12" ht="13.5" thickBot="1">
      <c r="A10" s="161" t="s">
        <v>99</v>
      </c>
      <c r="B10" s="98">
        <f>C10*4+D10*9+E10*4</f>
        <v>0</v>
      </c>
      <c r="C10" s="107"/>
      <c r="D10" s="107"/>
      <c r="E10" s="323"/>
      <c r="F10" s="324"/>
      <c r="G10" s="135"/>
      <c r="H10" s="162">
        <f t="shared" si="0"/>
        <v>0</v>
      </c>
      <c r="I10" s="130">
        <f t="shared" si="0"/>
        <v>0</v>
      </c>
      <c r="J10" s="130">
        <f t="shared" si="0"/>
        <v>0</v>
      </c>
      <c r="K10" s="320">
        <f t="shared" si="0"/>
        <v>0</v>
      </c>
      <c r="L10" s="282">
        <f t="shared" si="0"/>
        <v>0</v>
      </c>
    </row>
    <row r="11" spans="1:12" ht="13.5" thickBot="1">
      <c r="A11" s="118" t="s">
        <v>657</v>
      </c>
      <c r="B11" s="163">
        <f>H11/$G11*100</f>
        <v>93.56548672566372</v>
      </c>
      <c r="C11" s="164">
        <f>I11/$G11*100</f>
        <v>5.178761061946903</v>
      </c>
      <c r="D11" s="164">
        <f>J11/$G11*100</f>
        <v>2.0256637168141594</v>
      </c>
      <c r="E11" s="316">
        <f>K11/$G11*100</f>
        <v>13.654867256637168</v>
      </c>
      <c r="F11" s="319">
        <f>L11/$G11*100</f>
        <v>1.256637168141593</v>
      </c>
      <c r="G11" s="119">
        <f aca="true" t="shared" si="1" ref="G11:L11">SUM(G6:G10)</f>
        <v>1130</v>
      </c>
      <c r="H11" s="165">
        <f t="shared" si="1"/>
        <v>1057.29</v>
      </c>
      <c r="I11" s="121">
        <f t="shared" si="1"/>
        <v>58.52</v>
      </c>
      <c r="J11" s="121">
        <f t="shared" si="1"/>
        <v>22.89</v>
      </c>
      <c r="K11" s="321">
        <f t="shared" si="1"/>
        <v>154.3</v>
      </c>
      <c r="L11" s="203">
        <f t="shared" si="1"/>
        <v>14.200000000000001</v>
      </c>
    </row>
    <row r="12" spans="1:12" ht="14.25" thickBot="1" thickTop="1">
      <c r="A12" s="204" t="s">
        <v>468</v>
      </c>
      <c r="B12" s="205">
        <f>H11/$H12</f>
        <v>264.3225</v>
      </c>
      <c r="C12" s="206">
        <f>I11/$H12</f>
        <v>14.63</v>
      </c>
      <c r="D12" s="206">
        <f>J11/$H12</f>
        <v>5.7225</v>
      </c>
      <c r="E12" s="209">
        <f>K11/$H12</f>
        <v>38.575</v>
      </c>
      <c r="F12" s="209">
        <f>L11/$H12</f>
        <v>3.5500000000000003</v>
      </c>
      <c r="G12" s="210">
        <f>G11/H12</f>
        <v>282.5</v>
      </c>
      <c r="H12" s="211">
        <v>4</v>
      </c>
      <c r="I12" s="207" t="s">
        <v>469</v>
      </c>
      <c r="J12" s="208"/>
      <c r="K12" s="208"/>
      <c r="L12" s="322"/>
    </row>
    <row r="13" ht="13.5" thickBot="1"/>
    <row r="14" spans="1:12" ht="12.75">
      <c r="A14" s="639" t="s">
        <v>444</v>
      </c>
      <c r="B14" s="642" t="s">
        <v>649</v>
      </c>
      <c r="C14" s="643"/>
      <c r="D14" s="643"/>
      <c r="E14" s="643"/>
      <c r="F14" s="644"/>
      <c r="G14" s="645" t="s">
        <v>651</v>
      </c>
      <c r="H14" s="642" t="s">
        <v>650</v>
      </c>
      <c r="I14" s="647"/>
      <c r="J14" s="647"/>
      <c r="K14" s="647"/>
      <c r="L14" s="648"/>
    </row>
    <row r="15" spans="1:12" ht="12.75">
      <c r="A15" s="640"/>
      <c r="B15" s="63" t="s">
        <v>654</v>
      </c>
      <c r="C15" s="64" t="s">
        <v>656</v>
      </c>
      <c r="D15" s="64" t="s">
        <v>483</v>
      </c>
      <c r="E15" s="65" t="s">
        <v>655</v>
      </c>
      <c r="F15" s="68" t="s">
        <v>371</v>
      </c>
      <c r="G15" s="646"/>
      <c r="H15" s="67" t="s">
        <v>654</v>
      </c>
      <c r="I15" s="64" t="s">
        <v>656</v>
      </c>
      <c r="J15" s="64" t="s">
        <v>483</v>
      </c>
      <c r="K15" s="65" t="s">
        <v>655</v>
      </c>
      <c r="L15" s="68" t="s">
        <v>371</v>
      </c>
    </row>
    <row r="16" spans="1:12" ht="13.5" thickBot="1">
      <c r="A16" s="641"/>
      <c r="B16" s="74" t="s">
        <v>653</v>
      </c>
      <c r="C16" s="75" t="s">
        <v>652</v>
      </c>
      <c r="D16" s="75" t="s">
        <v>652</v>
      </c>
      <c r="E16" s="76" t="s">
        <v>652</v>
      </c>
      <c r="F16" s="78" t="s">
        <v>652</v>
      </c>
      <c r="G16" s="77" t="s">
        <v>652</v>
      </c>
      <c r="H16" s="156" t="s">
        <v>653</v>
      </c>
      <c r="I16" s="75" t="s">
        <v>652</v>
      </c>
      <c r="J16" s="75" t="s">
        <v>652</v>
      </c>
      <c r="K16" s="76" t="s">
        <v>652</v>
      </c>
      <c r="L16" s="78" t="s">
        <v>652</v>
      </c>
    </row>
    <row r="17" spans="1:12" ht="12.75">
      <c r="A17" s="157" t="s">
        <v>663</v>
      </c>
      <c r="B17" s="128">
        <f>C17*4+D17*9+E17*4</f>
        <v>90.3</v>
      </c>
      <c r="C17" s="158">
        <v>7</v>
      </c>
      <c r="D17" s="158">
        <v>0.7</v>
      </c>
      <c r="E17" s="158">
        <v>14</v>
      </c>
      <c r="F17" s="317">
        <v>8.8</v>
      </c>
      <c r="G17" s="89">
        <v>600</v>
      </c>
      <c r="H17" s="160">
        <f aca="true" t="shared" si="2" ref="H17:L21">B17/100*$G17</f>
        <v>541.8000000000001</v>
      </c>
      <c r="I17" s="128">
        <f t="shared" si="2"/>
        <v>42.00000000000001</v>
      </c>
      <c r="J17" s="128">
        <f t="shared" si="2"/>
        <v>4.199999999999999</v>
      </c>
      <c r="K17" s="279">
        <f t="shared" si="2"/>
        <v>84.00000000000001</v>
      </c>
      <c r="L17" s="129">
        <f t="shared" si="2"/>
        <v>52.800000000000004</v>
      </c>
    </row>
    <row r="18" spans="1:12" ht="12.75">
      <c r="A18" s="166" t="s">
        <v>740</v>
      </c>
      <c r="B18" s="98">
        <f>C18*4+D18*9+E18*4</f>
        <v>0</v>
      </c>
      <c r="C18" s="87"/>
      <c r="D18" s="87"/>
      <c r="E18" s="87"/>
      <c r="F18" s="318"/>
      <c r="G18" s="96">
        <v>400</v>
      </c>
      <c r="H18" s="162">
        <f t="shared" si="2"/>
        <v>0</v>
      </c>
      <c r="I18" s="130">
        <f t="shared" si="2"/>
        <v>0</v>
      </c>
      <c r="J18" s="130">
        <f t="shared" si="2"/>
        <v>0</v>
      </c>
      <c r="K18" s="320">
        <f t="shared" si="2"/>
        <v>0</v>
      </c>
      <c r="L18" s="282">
        <f t="shared" si="2"/>
        <v>0</v>
      </c>
    </row>
    <row r="19" spans="1:12" ht="12.75">
      <c r="A19" s="166" t="s">
        <v>752</v>
      </c>
      <c r="B19" s="98">
        <f>C19*4+D19*9+E19*4</f>
        <v>39.800000000000004</v>
      </c>
      <c r="C19" s="87">
        <v>1.2</v>
      </c>
      <c r="D19" s="87">
        <v>0.2</v>
      </c>
      <c r="E19" s="87">
        <v>8.3</v>
      </c>
      <c r="F19" s="318">
        <v>2</v>
      </c>
      <c r="G19" s="96">
        <v>200</v>
      </c>
      <c r="H19" s="162">
        <f t="shared" si="2"/>
        <v>79.60000000000001</v>
      </c>
      <c r="I19" s="130">
        <f t="shared" si="2"/>
        <v>2.4</v>
      </c>
      <c r="J19" s="130">
        <f t="shared" si="2"/>
        <v>0.4</v>
      </c>
      <c r="K19" s="320">
        <f t="shared" si="2"/>
        <v>16.6</v>
      </c>
      <c r="L19" s="282">
        <f t="shared" si="2"/>
        <v>4</v>
      </c>
    </row>
    <row r="20" spans="1:12" ht="12.75">
      <c r="A20" s="166" t="s">
        <v>739</v>
      </c>
      <c r="B20" s="98">
        <f>C20*4+D20*9+E20*4</f>
        <v>897.7</v>
      </c>
      <c r="C20" s="87">
        <v>0.1</v>
      </c>
      <c r="D20" s="87">
        <v>99.7</v>
      </c>
      <c r="E20" s="87">
        <v>0</v>
      </c>
      <c r="F20" s="318">
        <v>0</v>
      </c>
      <c r="G20" s="96">
        <v>20</v>
      </c>
      <c r="H20" s="162">
        <f t="shared" si="2"/>
        <v>179.54000000000002</v>
      </c>
      <c r="I20" s="130">
        <f t="shared" si="2"/>
        <v>0.02</v>
      </c>
      <c r="J20" s="130">
        <f t="shared" si="2"/>
        <v>19.94</v>
      </c>
      <c r="K20" s="320">
        <f t="shared" si="2"/>
        <v>0</v>
      </c>
      <c r="L20" s="282">
        <f t="shared" si="2"/>
        <v>0</v>
      </c>
    </row>
    <row r="21" spans="1:12" ht="13.5" thickBot="1">
      <c r="A21" s="161" t="s">
        <v>99</v>
      </c>
      <c r="B21" s="98">
        <f>C21*4+D21*9+E21*4</f>
        <v>0</v>
      </c>
      <c r="C21" s="107"/>
      <c r="D21" s="107"/>
      <c r="E21" s="323"/>
      <c r="F21" s="324"/>
      <c r="G21" s="135"/>
      <c r="H21" s="162">
        <f t="shared" si="2"/>
        <v>0</v>
      </c>
      <c r="I21" s="130">
        <f t="shared" si="2"/>
        <v>0</v>
      </c>
      <c r="J21" s="130">
        <f t="shared" si="2"/>
        <v>0</v>
      </c>
      <c r="K21" s="320">
        <f t="shared" si="2"/>
        <v>0</v>
      </c>
      <c r="L21" s="282">
        <f t="shared" si="2"/>
        <v>0</v>
      </c>
    </row>
    <row r="22" spans="1:12" ht="13.5" thickBot="1">
      <c r="A22" s="118" t="s">
        <v>657</v>
      </c>
      <c r="B22" s="163">
        <f>H22/$G22*100</f>
        <v>65.65081967213115</v>
      </c>
      <c r="C22" s="164">
        <f>I22/$G22*100</f>
        <v>3.6409836065573775</v>
      </c>
      <c r="D22" s="164">
        <f>J22/$G22*100</f>
        <v>2.0114754098360654</v>
      </c>
      <c r="E22" s="316">
        <f>K22/$G22*100</f>
        <v>8.245901639344263</v>
      </c>
      <c r="F22" s="319">
        <f>L22/$G22*100</f>
        <v>4.655737704918033</v>
      </c>
      <c r="G22" s="119">
        <f aca="true" t="shared" si="3" ref="G22:L22">SUM(G17:G21)</f>
        <v>1220</v>
      </c>
      <c r="H22" s="165">
        <f t="shared" si="3"/>
        <v>800.94</v>
      </c>
      <c r="I22" s="121">
        <f t="shared" si="3"/>
        <v>44.42000000000001</v>
      </c>
      <c r="J22" s="121">
        <f t="shared" si="3"/>
        <v>24.54</v>
      </c>
      <c r="K22" s="321">
        <f t="shared" si="3"/>
        <v>100.60000000000002</v>
      </c>
      <c r="L22" s="203">
        <f t="shared" si="3"/>
        <v>56.800000000000004</v>
      </c>
    </row>
    <row r="23" spans="1:12" ht="14.25" thickBot="1" thickTop="1">
      <c r="A23" s="204" t="s">
        <v>468</v>
      </c>
      <c r="B23" s="205">
        <f>H22/$H23</f>
        <v>200.235</v>
      </c>
      <c r="C23" s="206">
        <f>I22/$H23</f>
        <v>11.105000000000002</v>
      </c>
      <c r="D23" s="206">
        <f>J22/$H23</f>
        <v>6.135</v>
      </c>
      <c r="E23" s="209">
        <f>K22/$H23</f>
        <v>25.150000000000006</v>
      </c>
      <c r="F23" s="209">
        <f>L22/$H23</f>
        <v>14.200000000000001</v>
      </c>
      <c r="G23" s="210">
        <f>G22/H23</f>
        <v>305</v>
      </c>
      <c r="H23" s="211">
        <v>4</v>
      </c>
      <c r="I23" s="207" t="s">
        <v>469</v>
      </c>
      <c r="J23" s="208"/>
      <c r="K23" s="208"/>
      <c r="L23" s="322"/>
    </row>
    <row r="24" ht="13.5" thickBot="1"/>
    <row r="25" spans="1:12" ht="12.75">
      <c r="A25" s="659" t="s">
        <v>729</v>
      </c>
      <c r="B25" s="642" t="s">
        <v>649</v>
      </c>
      <c r="C25" s="643"/>
      <c r="D25" s="643"/>
      <c r="E25" s="643"/>
      <c r="F25" s="644"/>
      <c r="G25" s="645" t="s">
        <v>651</v>
      </c>
      <c r="H25" s="642" t="s">
        <v>650</v>
      </c>
      <c r="I25" s="647"/>
      <c r="J25" s="647"/>
      <c r="K25" s="647"/>
      <c r="L25" s="648"/>
    </row>
    <row r="26" spans="1:12" ht="12.75">
      <c r="A26" s="660"/>
      <c r="B26" s="63" t="s">
        <v>654</v>
      </c>
      <c r="C26" s="64" t="s">
        <v>656</v>
      </c>
      <c r="D26" s="64" t="s">
        <v>483</v>
      </c>
      <c r="E26" s="65" t="s">
        <v>655</v>
      </c>
      <c r="F26" s="68" t="s">
        <v>371</v>
      </c>
      <c r="G26" s="646"/>
      <c r="H26" s="67" t="s">
        <v>654</v>
      </c>
      <c r="I26" s="64" t="s">
        <v>656</v>
      </c>
      <c r="J26" s="64" t="s">
        <v>483</v>
      </c>
      <c r="K26" s="65" t="s">
        <v>655</v>
      </c>
      <c r="L26" s="68" t="s">
        <v>371</v>
      </c>
    </row>
    <row r="27" spans="1:12" ht="13.5" thickBot="1">
      <c r="A27" s="661"/>
      <c r="B27" s="74" t="s">
        <v>653</v>
      </c>
      <c r="C27" s="75" t="s">
        <v>652</v>
      </c>
      <c r="D27" s="75" t="s">
        <v>652</v>
      </c>
      <c r="E27" s="76" t="s">
        <v>652</v>
      </c>
      <c r="F27" s="78" t="s">
        <v>652</v>
      </c>
      <c r="G27" s="77" t="s">
        <v>652</v>
      </c>
      <c r="H27" s="156" t="s">
        <v>653</v>
      </c>
      <c r="I27" s="75" t="s">
        <v>652</v>
      </c>
      <c r="J27" s="75" t="s">
        <v>652</v>
      </c>
      <c r="K27" s="76" t="s">
        <v>652</v>
      </c>
      <c r="L27" s="78" t="s">
        <v>652</v>
      </c>
    </row>
    <row r="28" spans="1:12" ht="12.75">
      <c r="A28" s="157" t="s">
        <v>760</v>
      </c>
      <c r="B28" s="128">
        <f>C28*4+D28*9+E28*4</f>
        <v>156.5</v>
      </c>
      <c r="C28" s="158">
        <v>11</v>
      </c>
      <c r="D28" s="158">
        <v>0.5</v>
      </c>
      <c r="E28" s="158">
        <v>27</v>
      </c>
      <c r="F28" s="317">
        <v>2</v>
      </c>
      <c r="G28" s="89">
        <v>510</v>
      </c>
      <c r="H28" s="160">
        <f aca="true" t="shared" si="4" ref="H28:L30">B28/100*$G28</f>
        <v>798.15</v>
      </c>
      <c r="I28" s="128">
        <f t="shared" si="4"/>
        <v>56.1</v>
      </c>
      <c r="J28" s="128">
        <f t="shared" si="4"/>
        <v>2.5500000000000003</v>
      </c>
      <c r="K28" s="279">
        <f t="shared" si="4"/>
        <v>137.70000000000002</v>
      </c>
      <c r="L28" s="129">
        <f t="shared" si="4"/>
        <v>10.200000000000001</v>
      </c>
    </row>
    <row r="29" spans="1:12" ht="12.75">
      <c r="A29" s="166" t="s">
        <v>740</v>
      </c>
      <c r="B29" s="98">
        <f>C29*4+D29*9+E29*4</f>
        <v>0</v>
      </c>
      <c r="C29" s="87"/>
      <c r="D29" s="87"/>
      <c r="E29" s="87"/>
      <c r="F29" s="318"/>
      <c r="G29" s="96">
        <v>400</v>
      </c>
      <c r="H29" s="162">
        <f t="shared" si="4"/>
        <v>0</v>
      </c>
      <c r="I29" s="130">
        <f t="shared" si="4"/>
        <v>0</v>
      </c>
      <c r="J29" s="130">
        <f t="shared" si="4"/>
        <v>0</v>
      </c>
      <c r="K29" s="320">
        <f t="shared" si="4"/>
        <v>0</v>
      </c>
      <c r="L29" s="282">
        <f t="shared" si="4"/>
        <v>0</v>
      </c>
    </row>
    <row r="30" spans="1:12" ht="13.5" thickBot="1">
      <c r="A30" s="161" t="s">
        <v>459</v>
      </c>
      <c r="B30" s="98">
        <f>C30*4+D30*9+E30*4</f>
        <v>328</v>
      </c>
      <c r="C30" s="107">
        <v>16.2</v>
      </c>
      <c r="D30" s="107">
        <v>11.2</v>
      </c>
      <c r="E30" s="323">
        <v>40.6</v>
      </c>
      <c r="F30" s="324"/>
      <c r="G30" s="135">
        <v>55</v>
      </c>
      <c r="H30" s="162">
        <f t="shared" si="4"/>
        <v>180.39999999999998</v>
      </c>
      <c r="I30" s="130">
        <f t="shared" si="4"/>
        <v>8.91</v>
      </c>
      <c r="J30" s="130">
        <f t="shared" si="4"/>
        <v>6.159999999999999</v>
      </c>
      <c r="K30" s="320">
        <f t="shared" si="4"/>
        <v>22.330000000000002</v>
      </c>
      <c r="L30" s="282">
        <f t="shared" si="4"/>
        <v>0</v>
      </c>
    </row>
    <row r="31" spans="1:12" ht="13.5" thickBot="1">
      <c r="A31" s="118" t="s">
        <v>657</v>
      </c>
      <c r="B31" s="163">
        <f>H31/$G31*100</f>
        <v>101.4041450777202</v>
      </c>
      <c r="C31" s="164">
        <f>I31/$G31*100</f>
        <v>6.73678756476684</v>
      </c>
      <c r="D31" s="164">
        <f>J31/$G31*100</f>
        <v>0.9025906735751296</v>
      </c>
      <c r="E31" s="316">
        <f>K31/$G31*100</f>
        <v>16.583419689119175</v>
      </c>
      <c r="F31" s="319">
        <f>L31/$G31*100</f>
        <v>1.05699481865285</v>
      </c>
      <c r="G31" s="119">
        <f aca="true" t="shared" si="5" ref="G31:L31">SUM(G28:G30)</f>
        <v>965</v>
      </c>
      <c r="H31" s="165">
        <f t="shared" si="5"/>
        <v>978.55</v>
      </c>
      <c r="I31" s="121">
        <f t="shared" si="5"/>
        <v>65.01</v>
      </c>
      <c r="J31" s="121">
        <f t="shared" si="5"/>
        <v>8.709999999999999</v>
      </c>
      <c r="K31" s="321">
        <f t="shared" si="5"/>
        <v>160.03000000000003</v>
      </c>
      <c r="L31" s="203">
        <f t="shared" si="5"/>
        <v>10.200000000000001</v>
      </c>
    </row>
    <row r="32" spans="1:12" ht="14.25" thickBot="1" thickTop="1">
      <c r="A32" s="204" t="s">
        <v>468</v>
      </c>
      <c r="B32" s="205">
        <f>H31/$H32</f>
        <v>326.18333333333334</v>
      </c>
      <c r="C32" s="206">
        <f>I31/$H32</f>
        <v>21.67</v>
      </c>
      <c r="D32" s="206">
        <f>J31/$H32</f>
        <v>2.903333333333333</v>
      </c>
      <c r="E32" s="209">
        <f>K31/$H32</f>
        <v>53.34333333333334</v>
      </c>
      <c r="F32" s="209">
        <f>L31/$H32</f>
        <v>3.4000000000000004</v>
      </c>
      <c r="G32" s="210">
        <f>G31/H32</f>
        <v>321.6666666666667</v>
      </c>
      <c r="H32" s="211">
        <v>3</v>
      </c>
      <c r="I32" s="207" t="s">
        <v>469</v>
      </c>
      <c r="J32" s="208"/>
      <c r="K32" s="208"/>
      <c r="L32" s="322"/>
    </row>
    <row r="33" ht="13.5" thickBot="1"/>
    <row r="34" spans="1:12" ht="12.75">
      <c r="A34" s="639" t="s">
        <v>436</v>
      </c>
      <c r="B34" s="642" t="s">
        <v>649</v>
      </c>
      <c r="C34" s="643"/>
      <c r="D34" s="643"/>
      <c r="E34" s="643"/>
      <c r="F34" s="644"/>
      <c r="G34" s="645" t="s">
        <v>651</v>
      </c>
      <c r="H34" s="642" t="s">
        <v>650</v>
      </c>
      <c r="I34" s="647"/>
      <c r="J34" s="647"/>
      <c r="K34" s="647"/>
      <c r="L34" s="648"/>
    </row>
    <row r="35" spans="1:12" ht="12.75">
      <c r="A35" s="640"/>
      <c r="B35" s="63" t="s">
        <v>654</v>
      </c>
      <c r="C35" s="64" t="s">
        <v>656</v>
      </c>
      <c r="D35" s="64" t="s">
        <v>483</v>
      </c>
      <c r="E35" s="65" t="s">
        <v>655</v>
      </c>
      <c r="F35" s="68" t="s">
        <v>371</v>
      </c>
      <c r="G35" s="646"/>
      <c r="H35" s="67" t="s">
        <v>654</v>
      </c>
      <c r="I35" s="64" t="s">
        <v>656</v>
      </c>
      <c r="J35" s="64" t="s">
        <v>483</v>
      </c>
      <c r="K35" s="65" t="s">
        <v>655</v>
      </c>
      <c r="L35" s="68" t="s">
        <v>371</v>
      </c>
    </row>
    <row r="36" spans="1:12" ht="13.5" thickBot="1">
      <c r="A36" s="641"/>
      <c r="B36" s="74" t="s">
        <v>653</v>
      </c>
      <c r="C36" s="75" t="s">
        <v>652</v>
      </c>
      <c r="D36" s="75" t="s">
        <v>652</v>
      </c>
      <c r="E36" s="76" t="s">
        <v>652</v>
      </c>
      <c r="F36" s="78" t="s">
        <v>652</v>
      </c>
      <c r="G36" s="77" t="s">
        <v>652</v>
      </c>
      <c r="H36" s="156" t="s">
        <v>653</v>
      </c>
      <c r="I36" s="75" t="s">
        <v>652</v>
      </c>
      <c r="J36" s="75" t="s">
        <v>652</v>
      </c>
      <c r="K36" s="76" t="s">
        <v>652</v>
      </c>
      <c r="L36" s="78" t="s">
        <v>652</v>
      </c>
    </row>
    <row r="37" spans="1:12" ht="12.75">
      <c r="A37" s="157" t="s">
        <v>694</v>
      </c>
      <c r="B37" s="128">
        <f aca="true" t="shared" si="6" ref="B37:B43">C37*4+D37*9+E37*4</f>
        <v>33.4</v>
      </c>
      <c r="C37" s="158">
        <v>3.6</v>
      </c>
      <c r="D37" s="158">
        <v>0.2</v>
      </c>
      <c r="E37" s="159">
        <v>4.3</v>
      </c>
      <c r="F37" s="317">
        <v>3.2</v>
      </c>
      <c r="G37" s="89">
        <v>800</v>
      </c>
      <c r="H37" s="160">
        <f aca="true" t="shared" si="7" ref="H37:L43">B37/100*$G37</f>
        <v>267.2</v>
      </c>
      <c r="I37" s="128">
        <f t="shared" si="7"/>
        <v>28.800000000000004</v>
      </c>
      <c r="J37" s="128">
        <f t="shared" si="7"/>
        <v>1.6</v>
      </c>
      <c r="K37" s="279">
        <f t="shared" si="7"/>
        <v>34.4</v>
      </c>
      <c r="L37" s="129">
        <f t="shared" si="7"/>
        <v>25.6</v>
      </c>
    </row>
    <row r="38" spans="1:12" ht="12.75">
      <c r="A38" s="166" t="s">
        <v>441</v>
      </c>
      <c r="B38" s="98">
        <f t="shared" si="6"/>
        <v>86.3</v>
      </c>
      <c r="C38" s="87">
        <v>2.5</v>
      </c>
      <c r="D38" s="87">
        <v>0.3</v>
      </c>
      <c r="E38" s="88">
        <v>18.4</v>
      </c>
      <c r="F38" s="318">
        <v>3</v>
      </c>
      <c r="G38" s="96">
        <v>250</v>
      </c>
      <c r="H38" s="162">
        <f t="shared" si="7"/>
        <v>215.75</v>
      </c>
      <c r="I38" s="130">
        <f t="shared" si="7"/>
        <v>6.25</v>
      </c>
      <c r="J38" s="130">
        <f t="shared" si="7"/>
        <v>0.75</v>
      </c>
      <c r="K38" s="320">
        <f t="shared" si="7"/>
        <v>46</v>
      </c>
      <c r="L38" s="282">
        <f t="shared" si="7"/>
        <v>7.5</v>
      </c>
    </row>
    <row r="39" spans="1:12" ht="12.75">
      <c r="A39" s="166" t="s">
        <v>752</v>
      </c>
      <c r="B39" s="98">
        <f t="shared" si="6"/>
        <v>39.800000000000004</v>
      </c>
      <c r="C39" s="87">
        <v>1.2</v>
      </c>
      <c r="D39" s="87">
        <v>0.2</v>
      </c>
      <c r="E39" s="88">
        <v>8.3</v>
      </c>
      <c r="F39" s="318">
        <v>2</v>
      </c>
      <c r="G39" s="96">
        <v>100</v>
      </c>
      <c r="H39" s="162">
        <f t="shared" si="7"/>
        <v>39.800000000000004</v>
      </c>
      <c r="I39" s="130">
        <f t="shared" si="7"/>
        <v>1.2</v>
      </c>
      <c r="J39" s="130">
        <f t="shared" si="7"/>
        <v>0.2</v>
      </c>
      <c r="K39" s="320">
        <f t="shared" si="7"/>
        <v>8.3</v>
      </c>
      <c r="L39" s="282">
        <f t="shared" si="7"/>
        <v>2</v>
      </c>
    </row>
    <row r="40" spans="1:12" ht="12.75">
      <c r="A40" s="166" t="s">
        <v>739</v>
      </c>
      <c r="B40" s="98">
        <f t="shared" si="6"/>
        <v>897.7</v>
      </c>
      <c r="C40" s="87">
        <v>0.1</v>
      </c>
      <c r="D40" s="87">
        <v>99.7</v>
      </c>
      <c r="E40" s="88">
        <v>0</v>
      </c>
      <c r="F40" s="318">
        <v>0</v>
      </c>
      <c r="G40" s="96">
        <v>20</v>
      </c>
      <c r="H40" s="162">
        <f t="shared" si="7"/>
        <v>179.54000000000002</v>
      </c>
      <c r="I40" s="130">
        <f t="shared" si="7"/>
        <v>0.02</v>
      </c>
      <c r="J40" s="130">
        <f t="shared" si="7"/>
        <v>19.94</v>
      </c>
      <c r="K40" s="320">
        <f t="shared" si="7"/>
        <v>0</v>
      </c>
      <c r="L40" s="282">
        <f t="shared" si="7"/>
        <v>0</v>
      </c>
    </row>
    <row r="41" spans="1:12" ht="12.75">
      <c r="A41" s="166" t="s">
        <v>439</v>
      </c>
      <c r="B41" s="98">
        <f t="shared" si="6"/>
        <v>330.59999999999997</v>
      </c>
      <c r="C41" s="87">
        <v>9.8</v>
      </c>
      <c r="D41" s="87">
        <v>1</v>
      </c>
      <c r="E41" s="88">
        <v>70.6</v>
      </c>
      <c r="F41" s="318">
        <v>3.2</v>
      </c>
      <c r="G41" s="96">
        <v>30</v>
      </c>
      <c r="H41" s="162">
        <f t="shared" si="7"/>
        <v>99.17999999999999</v>
      </c>
      <c r="I41" s="130">
        <f t="shared" si="7"/>
        <v>2.94</v>
      </c>
      <c r="J41" s="130">
        <f t="shared" si="7"/>
        <v>0.3</v>
      </c>
      <c r="K41" s="320">
        <f t="shared" si="7"/>
        <v>21.18</v>
      </c>
      <c r="L41" s="282">
        <f t="shared" si="7"/>
        <v>0.96</v>
      </c>
    </row>
    <row r="42" spans="1:12" ht="12.75">
      <c r="A42" s="166" t="s">
        <v>437</v>
      </c>
      <c r="B42" s="98">
        <f t="shared" si="6"/>
        <v>21</v>
      </c>
      <c r="C42" s="87">
        <v>1</v>
      </c>
      <c r="D42" s="87">
        <v>1</v>
      </c>
      <c r="E42" s="88">
        <v>2</v>
      </c>
      <c r="F42" s="318"/>
      <c r="G42" s="96">
        <v>10</v>
      </c>
      <c r="H42" s="162">
        <f t="shared" si="7"/>
        <v>2.1</v>
      </c>
      <c r="I42" s="130">
        <f t="shared" si="7"/>
        <v>0.1</v>
      </c>
      <c r="J42" s="130">
        <f t="shared" si="7"/>
        <v>0.1</v>
      </c>
      <c r="K42" s="320">
        <f t="shared" si="7"/>
        <v>0.2</v>
      </c>
      <c r="L42" s="282">
        <f t="shared" si="7"/>
        <v>0</v>
      </c>
    </row>
    <row r="43" spans="1:12" ht="13.5" thickBot="1">
      <c r="A43" s="161" t="s">
        <v>740</v>
      </c>
      <c r="B43" s="98">
        <f t="shared" si="6"/>
        <v>0</v>
      </c>
      <c r="C43" s="107"/>
      <c r="D43" s="107"/>
      <c r="E43" s="108"/>
      <c r="F43" s="286"/>
      <c r="G43" s="135">
        <v>1000</v>
      </c>
      <c r="H43" s="162">
        <f t="shared" si="7"/>
        <v>0</v>
      </c>
      <c r="I43" s="130">
        <f t="shared" si="7"/>
        <v>0</v>
      </c>
      <c r="J43" s="130">
        <f t="shared" si="7"/>
        <v>0</v>
      </c>
      <c r="K43" s="320">
        <f t="shared" si="7"/>
        <v>0</v>
      </c>
      <c r="L43" s="99">
        <f t="shared" si="7"/>
        <v>0</v>
      </c>
    </row>
    <row r="44" spans="1:12" ht="13.5" thickBot="1">
      <c r="A44" s="118" t="s">
        <v>657</v>
      </c>
      <c r="B44" s="163">
        <f>H44/$G44*100</f>
        <v>36.36063348416289</v>
      </c>
      <c r="C44" s="164">
        <f>I44/$G44*100</f>
        <v>1.7787330316742085</v>
      </c>
      <c r="D44" s="164">
        <f>J44/$G44*100</f>
        <v>1.0357466063348417</v>
      </c>
      <c r="E44" s="316">
        <f>K44/$G44*100</f>
        <v>4.980995475113122</v>
      </c>
      <c r="F44" s="319">
        <f>L44/$G44*100</f>
        <v>1.6316742081447966</v>
      </c>
      <c r="G44" s="119">
        <f aca="true" t="shared" si="8" ref="G44:L44">SUM(G37:G43)</f>
        <v>2210</v>
      </c>
      <c r="H44" s="165">
        <f t="shared" si="8"/>
        <v>803.5699999999999</v>
      </c>
      <c r="I44" s="121">
        <f t="shared" si="8"/>
        <v>39.31000000000001</v>
      </c>
      <c r="J44" s="121">
        <f t="shared" si="8"/>
        <v>22.890000000000004</v>
      </c>
      <c r="K44" s="321">
        <f t="shared" si="8"/>
        <v>110.08</v>
      </c>
      <c r="L44" s="203">
        <f t="shared" si="8"/>
        <v>36.06</v>
      </c>
    </row>
    <row r="45" spans="1:12" ht="14.25" thickBot="1" thickTop="1">
      <c r="A45" s="204" t="s">
        <v>468</v>
      </c>
      <c r="B45" s="205">
        <f>H44/$H45</f>
        <v>114.79571428571428</v>
      </c>
      <c r="C45" s="206">
        <f>I44/$H45</f>
        <v>5.615714285714287</v>
      </c>
      <c r="D45" s="206">
        <f>J44/$H45</f>
        <v>3.2700000000000005</v>
      </c>
      <c r="E45" s="209">
        <f>K44/$H45</f>
        <v>15.725714285714286</v>
      </c>
      <c r="F45" s="209">
        <f>L44/$H45</f>
        <v>5.151428571428572</v>
      </c>
      <c r="G45" s="210">
        <f>G44/H45</f>
        <v>315.7142857142857</v>
      </c>
      <c r="H45" s="211">
        <v>7</v>
      </c>
      <c r="I45" s="207" t="s">
        <v>469</v>
      </c>
      <c r="J45" s="208"/>
      <c r="K45" s="208"/>
      <c r="L45" s="322"/>
    </row>
    <row r="46" ht="13.5" thickBot="1"/>
    <row r="47" spans="1:12" ht="12.75">
      <c r="A47" s="639" t="s">
        <v>1388</v>
      </c>
      <c r="B47" s="642" t="s">
        <v>649</v>
      </c>
      <c r="C47" s="643"/>
      <c r="D47" s="643"/>
      <c r="E47" s="643"/>
      <c r="F47" s="644"/>
      <c r="G47" s="645" t="s">
        <v>651</v>
      </c>
      <c r="H47" s="642" t="s">
        <v>650</v>
      </c>
      <c r="I47" s="647"/>
      <c r="J47" s="647"/>
      <c r="K47" s="647"/>
      <c r="L47" s="648"/>
    </row>
    <row r="48" spans="1:12" ht="12.75">
      <c r="A48" s="640"/>
      <c r="B48" s="63" t="s">
        <v>654</v>
      </c>
      <c r="C48" s="64" t="s">
        <v>656</v>
      </c>
      <c r="D48" s="64" t="s">
        <v>483</v>
      </c>
      <c r="E48" s="65" t="s">
        <v>655</v>
      </c>
      <c r="F48" s="68" t="s">
        <v>371</v>
      </c>
      <c r="G48" s="646"/>
      <c r="H48" s="67" t="s">
        <v>654</v>
      </c>
      <c r="I48" s="64" t="s">
        <v>656</v>
      </c>
      <c r="J48" s="64" t="s">
        <v>483</v>
      </c>
      <c r="K48" s="65" t="s">
        <v>655</v>
      </c>
      <c r="L48" s="68" t="s">
        <v>371</v>
      </c>
    </row>
    <row r="49" spans="1:12" ht="13.5" thickBot="1">
      <c r="A49" s="641"/>
      <c r="B49" s="74" t="s">
        <v>653</v>
      </c>
      <c r="C49" s="75" t="s">
        <v>652</v>
      </c>
      <c r="D49" s="75" t="s">
        <v>652</v>
      </c>
      <c r="E49" s="76" t="s">
        <v>652</v>
      </c>
      <c r="F49" s="78" t="s">
        <v>652</v>
      </c>
      <c r="G49" s="77" t="s">
        <v>652</v>
      </c>
      <c r="H49" s="156" t="s">
        <v>653</v>
      </c>
      <c r="I49" s="75" t="s">
        <v>652</v>
      </c>
      <c r="J49" s="75" t="s">
        <v>652</v>
      </c>
      <c r="K49" s="76" t="s">
        <v>652</v>
      </c>
      <c r="L49" s="78" t="s">
        <v>652</v>
      </c>
    </row>
    <row r="50" spans="1:12" ht="12.75">
      <c r="A50" s="157" t="s">
        <v>441</v>
      </c>
      <c r="B50" s="128">
        <f aca="true" t="shared" si="9" ref="B50:B58">C50*4+D50*9+E50*4</f>
        <v>86.3</v>
      </c>
      <c r="C50" s="158">
        <v>2.5</v>
      </c>
      <c r="D50" s="158">
        <v>0.3</v>
      </c>
      <c r="E50" s="159">
        <v>18.4</v>
      </c>
      <c r="F50" s="317">
        <v>3</v>
      </c>
      <c r="G50" s="89">
        <v>1200</v>
      </c>
      <c r="H50" s="160">
        <f aca="true" t="shared" si="10" ref="H50:L58">B50/100*$G50</f>
        <v>1035.6</v>
      </c>
      <c r="I50" s="128">
        <f t="shared" si="10"/>
        <v>30</v>
      </c>
      <c r="J50" s="128">
        <f t="shared" si="10"/>
        <v>3.6</v>
      </c>
      <c r="K50" s="279">
        <f t="shared" si="10"/>
        <v>220.79999999999998</v>
      </c>
      <c r="L50" s="129">
        <f t="shared" si="10"/>
        <v>36</v>
      </c>
    </row>
    <row r="51" spans="1:12" ht="12.75">
      <c r="A51" s="166" t="s">
        <v>752</v>
      </c>
      <c r="B51" s="98">
        <f t="shared" si="9"/>
        <v>39.800000000000004</v>
      </c>
      <c r="C51" s="87">
        <v>1.2</v>
      </c>
      <c r="D51" s="87">
        <v>0.2</v>
      </c>
      <c r="E51" s="88">
        <v>8.3</v>
      </c>
      <c r="F51" s="318">
        <v>2</v>
      </c>
      <c r="G51" s="96">
        <v>200</v>
      </c>
      <c r="H51" s="162">
        <f t="shared" si="10"/>
        <v>79.60000000000001</v>
      </c>
      <c r="I51" s="130">
        <f t="shared" si="10"/>
        <v>2.4</v>
      </c>
      <c r="J51" s="130">
        <f t="shared" si="10"/>
        <v>0.4</v>
      </c>
      <c r="K51" s="320">
        <f t="shared" si="10"/>
        <v>16.6</v>
      </c>
      <c r="L51" s="282">
        <f t="shared" si="10"/>
        <v>4</v>
      </c>
    </row>
    <row r="52" spans="1:12" ht="12.75">
      <c r="A52" s="166" t="s">
        <v>739</v>
      </c>
      <c r="B52" s="98">
        <f t="shared" si="9"/>
        <v>897.7</v>
      </c>
      <c r="C52" s="87">
        <v>0.1</v>
      </c>
      <c r="D52" s="87">
        <v>99.7</v>
      </c>
      <c r="E52" s="88">
        <v>0</v>
      </c>
      <c r="F52" s="318">
        <v>0</v>
      </c>
      <c r="G52" s="96">
        <v>20</v>
      </c>
      <c r="H52" s="162">
        <f t="shared" si="10"/>
        <v>179.54000000000002</v>
      </c>
      <c r="I52" s="130">
        <f t="shared" si="10"/>
        <v>0.02</v>
      </c>
      <c r="J52" s="130">
        <f t="shared" si="10"/>
        <v>19.94</v>
      </c>
      <c r="K52" s="320">
        <f t="shared" si="10"/>
        <v>0</v>
      </c>
      <c r="L52" s="282">
        <f t="shared" si="10"/>
        <v>0</v>
      </c>
    </row>
    <row r="53" spans="1:12" ht="12.75">
      <c r="A53" s="166" t="s">
        <v>1490</v>
      </c>
      <c r="B53" s="98">
        <f t="shared" si="9"/>
        <v>0</v>
      </c>
      <c r="C53" s="87"/>
      <c r="D53" s="87"/>
      <c r="E53" s="88"/>
      <c r="F53" s="318"/>
      <c r="G53" s="96"/>
      <c r="H53" s="162">
        <f t="shared" si="10"/>
        <v>0</v>
      </c>
      <c r="I53" s="130">
        <f t="shared" si="10"/>
        <v>0</v>
      </c>
      <c r="J53" s="130">
        <f t="shared" si="10"/>
        <v>0</v>
      </c>
      <c r="K53" s="320">
        <f t="shared" si="10"/>
        <v>0</v>
      </c>
      <c r="L53" s="282">
        <f t="shared" si="10"/>
        <v>0</v>
      </c>
    </row>
    <row r="54" spans="1:12" ht="12.75">
      <c r="A54" s="166" t="s">
        <v>1491</v>
      </c>
      <c r="B54" s="98">
        <f t="shared" si="9"/>
        <v>330.59999999999997</v>
      </c>
      <c r="C54" s="87">
        <v>9.8</v>
      </c>
      <c r="D54" s="87">
        <v>1</v>
      </c>
      <c r="E54" s="88">
        <v>70.6</v>
      </c>
      <c r="F54" s="318">
        <v>3.2</v>
      </c>
      <c r="G54" s="96">
        <v>6</v>
      </c>
      <c r="H54" s="162">
        <f t="shared" si="10"/>
        <v>19.836</v>
      </c>
      <c r="I54" s="130">
        <f t="shared" si="10"/>
        <v>0.5880000000000001</v>
      </c>
      <c r="J54" s="130">
        <f t="shared" si="10"/>
        <v>0.06</v>
      </c>
      <c r="K54" s="320">
        <f t="shared" si="10"/>
        <v>4.236</v>
      </c>
      <c r="L54" s="282">
        <f t="shared" si="10"/>
        <v>0.192</v>
      </c>
    </row>
    <row r="55" spans="1:12" ht="12.75">
      <c r="A55" s="166" t="s">
        <v>658</v>
      </c>
      <c r="B55" s="98">
        <f t="shared" si="9"/>
        <v>137.6</v>
      </c>
      <c r="C55" s="87">
        <v>3.4</v>
      </c>
      <c r="D55" s="87">
        <v>12</v>
      </c>
      <c r="E55" s="88">
        <v>4</v>
      </c>
      <c r="F55" s="318">
        <v>0</v>
      </c>
      <c r="G55" s="96">
        <v>200</v>
      </c>
      <c r="H55" s="162">
        <f t="shared" si="10"/>
        <v>275.2</v>
      </c>
      <c r="I55" s="130">
        <f t="shared" si="10"/>
        <v>6.800000000000001</v>
      </c>
      <c r="J55" s="130">
        <f t="shared" si="10"/>
        <v>24</v>
      </c>
      <c r="K55" s="320">
        <f t="shared" si="10"/>
        <v>8</v>
      </c>
      <c r="L55" s="282">
        <f t="shared" si="10"/>
        <v>0</v>
      </c>
    </row>
    <row r="56" spans="1:12" ht="12.75">
      <c r="A56" s="166" t="s">
        <v>1492</v>
      </c>
      <c r="B56" s="98">
        <f t="shared" si="9"/>
        <v>330.59999999999997</v>
      </c>
      <c r="C56" s="87">
        <v>9.8</v>
      </c>
      <c r="D56" s="87">
        <v>1</v>
      </c>
      <c r="E56" s="88">
        <v>70.6</v>
      </c>
      <c r="F56" s="318">
        <v>3.2</v>
      </c>
      <c r="G56" s="96"/>
      <c r="H56" s="162">
        <f t="shared" si="10"/>
        <v>0</v>
      </c>
      <c r="I56" s="130">
        <f t="shared" si="10"/>
        <v>0</v>
      </c>
      <c r="J56" s="130">
        <f t="shared" si="10"/>
        <v>0</v>
      </c>
      <c r="K56" s="320">
        <f t="shared" si="10"/>
        <v>0</v>
      </c>
      <c r="L56" s="282">
        <f t="shared" si="10"/>
        <v>0</v>
      </c>
    </row>
    <row r="57" spans="1:12" ht="12.75">
      <c r="A57" s="166" t="s">
        <v>437</v>
      </c>
      <c r="B57" s="98">
        <f t="shared" si="9"/>
        <v>21</v>
      </c>
      <c r="C57" s="87">
        <v>1</v>
      </c>
      <c r="D57" s="87">
        <v>1</v>
      </c>
      <c r="E57" s="88">
        <v>2</v>
      </c>
      <c r="F57" s="318"/>
      <c r="G57" s="96">
        <v>10</v>
      </c>
      <c r="H57" s="162">
        <f t="shared" si="10"/>
        <v>2.1</v>
      </c>
      <c r="I57" s="130">
        <f t="shared" si="10"/>
        <v>0.1</v>
      </c>
      <c r="J57" s="130">
        <f t="shared" si="10"/>
        <v>0.1</v>
      </c>
      <c r="K57" s="320">
        <f t="shared" si="10"/>
        <v>0.2</v>
      </c>
      <c r="L57" s="282">
        <f t="shared" si="10"/>
        <v>0</v>
      </c>
    </row>
    <row r="58" spans="1:12" ht="13.5" thickBot="1">
      <c r="A58" s="161" t="s">
        <v>740</v>
      </c>
      <c r="B58" s="98">
        <f t="shared" si="9"/>
        <v>0</v>
      </c>
      <c r="C58" s="107"/>
      <c r="D58" s="107"/>
      <c r="E58" s="108"/>
      <c r="F58" s="286"/>
      <c r="G58" s="135">
        <v>1500</v>
      </c>
      <c r="H58" s="162">
        <f t="shared" si="10"/>
        <v>0</v>
      </c>
      <c r="I58" s="130">
        <f t="shared" si="10"/>
        <v>0</v>
      </c>
      <c r="J58" s="130">
        <f t="shared" si="10"/>
        <v>0</v>
      </c>
      <c r="K58" s="320">
        <f t="shared" si="10"/>
        <v>0</v>
      </c>
      <c r="L58" s="99">
        <f t="shared" si="10"/>
        <v>0</v>
      </c>
    </row>
    <row r="59" spans="1:12" ht="13.5" thickBot="1">
      <c r="A59" s="118" t="s">
        <v>657</v>
      </c>
      <c r="B59" s="163">
        <f>H59/$G59*100</f>
        <v>50.76135204081632</v>
      </c>
      <c r="C59" s="164">
        <f>I59/$G59*100</f>
        <v>1.2725765306122452</v>
      </c>
      <c r="D59" s="164">
        <f>J59/$G59*100</f>
        <v>1.5338010204081634</v>
      </c>
      <c r="E59" s="316">
        <f>K59/$G59*100</f>
        <v>7.966709183673467</v>
      </c>
      <c r="F59" s="319">
        <f>L59/$G59*100</f>
        <v>1.2816326530612245</v>
      </c>
      <c r="G59" s="119">
        <f aca="true" t="shared" si="11" ref="G59:L59">SUM(G50:G58)</f>
        <v>3136</v>
      </c>
      <c r="H59" s="165">
        <f t="shared" si="11"/>
        <v>1591.8759999999997</v>
      </c>
      <c r="I59" s="121">
        <f t="shared" si="11"/>
        <v>39.90800000000001</v>
      </c>
      <c r="J59" s="121">
        <f t="shared" si="11"/>
        <v>48.1</v>
      </c>
      <c r="K59" s="321">
        <f t="shared" si="11"/>
        <v>249.83599999999996</v>
      </c>
      <c r="L59" s="203">
        <f t="shared" si="11"/>
        <v>40.192</v>
      </c>
    </row>
    <row r="60" spans="1:12" ht="14.25" thickBot="1" thickTop="1">
      <c r="A60" s="204" t="s">
        <v>468</v>
      </c>
      <c r="B60" s="205">
        <f>H59/$H60</f>
        <v>159.18759999999997</v>
      </c>
      <c r="C60" s="206">
        <f>I59/$H60</f>
        <v>3.990800000000001</v>
      </c>
      <c r="D60" s="206">
        <f>J59/$H60</f>
        <v>4.8100000000000005</v>
      </c>
      <c r="E60" s="209">
        <f>K59/$H60</f>
        <v>24.983599999999996</v>
      </c>
      <c r="F60" s="209">
        <f>L59/$H60</f>
        <v>4.0192</v>
      </c>
      <c r="G60" s="210">
        <f>G59/H60</f>
        <v>313.6</v>
      </c>
      <c r="H60" s="211">
        <v>10</v>
      </c>
      <c r="I60" s="207" t="s">
        <v>469</v>
      </c>
      <c r="J60" s="208"/>
      <c r="K60" s="208"/>
      <c r="L60" s="322"/>
    </row>
    <row r="61" ht="13.5" thickBot="1"/>
    <row r="62" spans="1:12" ht="12.75">
      <c r="A62" s="639" t="s">
        <v>460</v>
      </c>
      <c r="B62" s="642" t="s">
        <v>649</v>
      </c>
      <c r="C62" s="643"/>
      <c r="D62" s="643"/>
      <c r="E62" s="643"/>
      <c r="F62" s="644"/>
      <c r="G62" s="645" t="s">
        <v>651</v>
      </c>
      <c r="H62" s="642" t="s">
        <v>650</v>
      </c>
      <c r="I62" s="647"/>
      <c r="J62" s="647"/>
      <c r="K62" s="647"/>
      <c r="L62" s="648"/>
    </row>
    <row r="63" spans="1:12" ht="12.75">
      <c r="A63" s="640"/>
      <c r="B63" s="63" t="s">
        <v>654</v>
      </c>
      <c r="C63" s="64" t="s">
        <v>656</v>
      </c>
      <c r="D63" s="64" t="s">
        <v>483</v>
      </c>
      <c r="E63" s="65" t="s">
        <v>655</v>
      </c>
      <c r="F63" s="68" t="s">
        <v>371</v>
      </c>
      <c r="G63" s="646"/>
      <c r="H63" s="67" t="s">
        <v>654</v>
      </c>
      <c r="I63" s="64" t="s">
        <v>656</v>
      </c>
      <c r="J63" s="64" t="s">
        <v>483</v>
      </c>
      <c r="K63" s="65" t="s">
        <v>655</v>
      </c>
      <c r="L63" s="68" t="s">
        <v>371</v>
      </c>
    </row>
    <row r="64" spans="1:12" ht="13.5" thickBot="1">
      <c r="A64" s="641"/>
      <c r="B64" s="74" t="s">
        <v>653</v>
      </c>
      <c r="C64" s="75" t="s">
        <v>652</v>
      </c>
      <c r="D64" s="75" t="s">
        <v>652</v>
      </c>
      <c r="E64" s="76" t="s">
        <v>652</v>
      </c>
      <c r="F64" s="78" t="s">
        <v>652</v>
      </c>
      <c r="G64" s="77" t="s">
        <v>652</v>
      </c>
      <c r="H64" s="156" t="s">
        <v>653</v>
      </c>
      <c r="I64" s="75" t="s">
        <v>652</v>
      </c>
      <c r="J64" s="75" t="s">
        <v>652</v>
      </c>
      <c r="K64" s="76" t="s">
        <v>652</v>
      </c>
      <c r="L64" s="78" t="s">
        <v>652</v>
      </c>
    </row>
    <row r="65" spans="1:12" ht="12.75">
      <c r="A65" s="157" t="s">
        <v>550</v>
      </c>
      <c r="B65" s="128">
        <f>C65*4+D65*9+E65*4</f>
        <v>312.7</v>
      </c>
      <c r="C65" s="158">
        <v>21.7</v>
      </c>
      <c r="D65" s="158">
        <v>1.5</v>
      </c>
      <c r="E65" s="158">
        <v>53.1</v>
      </c>
      <c r="F65" s="317">
        <v>2</v>
      </c>
      <c r="G65" s="89">
        <v>500</v>
      </c>
      <c r="H65" s="160">
        <f aca="true" t="shared" si="12" ref="H65:L69">B65/100*$G65</f>
        <v>1563.5</v>
      </c>
      <c r="I65" s="128">
        <f t="shared" si="12"/>
        <v>108.5</v>
      </c>
      <c r="J65" s="128">
        <f t="shared" si="12"/>
        <v>7.5</v>
      </c>
      <c r="K65" s="279">
        <f t="shared" si="12"/>
        <v>265.5</v>
      </c>
      <c r="L65" s="129">
        <f t="shared" si="12"/>
        <v>10</v>
      </c>
    </row>
    <row r="66" spans="1:12" ht="12.75">
      <c r="A66" s="166" t="s">
        <v>752</v>
      </c>
      <c r="B66" s="98">
        <f>C66*4+D66*9+E66*4</f>
        <v>39.800000000000004</v>
      </c>
      <c r="C66" s="87">
        <v>1.2</v>
      </c>
      <c r="D66" s="87">
        <v>0.2</v>
      </c>
      <c r="E66" s="87">
        <v>8.3</v>
      </c>
      <c r="F66" s="318">
        <v>2</v>
      </c>
      <c r="G66" s="96">
        <v>100</v>
      </c>
      <c r="H66" s="162">
        <f t="shared" si="12"/>
        <v>39.800000000000004</v>
      </c>
      <c r="I66" s="130">
        <f t="shared" si="12"/>
        <v>1.2</v>
      </c>
      <c r="J66" s="130">
        <f t="shared" si="12"/>
        <v>0.2</v>
      </c>
      <c r="K66" s="320">
        <f t="shared" si="12"/>
        <v>8.3</v>
      </c>
      <c r="L66" s="282">
        <f t="shared" si="12"/>
        <v>2</v>
      </c>
    </row>
    <row r="67" spans="1:12" ht="12.75">
      <c r="A67" s="166" t="s">
        <v>739</v>
      </c>
      <c r="B67" s="98">
        <f>C67*4+D67*9+E67*4</f>
        <v>897.7</v>
      </c>
      <c r="C67" s="87">
        <v>0.1</v>
      </c>
      <c r="D67" s="87">
        <v>99.7</v>
      </c>
      <c r="E67" s="87">
        <v>0</v>
      </c>
      <c r="F67" s="318">
        <v>0</v>
      </c>
      <c r="G67" s="96">
        <v>16</v>
      </c>
      <c r="H67" s="162">
        <f t="shared" si="12"/>
        <v>143.632</v>
      </c>
      <c r="I67" s="130">
        <f t="shared" si="12"/>
        <v>0.016</v>
      </c>
      <c r="J67" s="130">
        <f t="shared" si="12"/>
        <v>15.952</v>
      </c>
      <c r="K67" s="320">
        <f t="shared" si="12"/>
        <v>0</v>
      </c>
      <c r="L67" s="282">
        <f t="shared" si="12"/>
        <v>0</v>
      </c>
    </row>
    <row r="68" spans="1:12" ht="12.75">
      <c r="A68" s="166" t="s">
        <v>660</v>
      </c>
      <c r="B68" s="98">
        <f>C68*4+D68*9+E68*4</f>
        <v>330.59999999999997</v>
      </c>
      <c r="C68" s="87">
        <v>9.8</v>
      </c>
      <c r="D68" s="87">
        <v>1</v>
      </c>
      <c r="E68" s="87">
        <v>70.6</v>
      </c>
      <c r="F68" s="318">
        <v>3.2</v>
      </c>
      <c r="G68" s="96">
        <v>16</v>
      </c>
      <c r="H68" s="162">
        <f t="shared" si="12"/>
        <v>52.895999999999994</v>
      </c>
      <c r="I68" s="130">
        <f t="shared" si="12"/>
        <v>1.568</v>
      </c>
      <c r="J68" s="130">
        <f t="shared" si="12"/>
        <v>0.16</v>
      </c>
      <c r="K68" s="320">
        <f t="shared" si="12"/>
        <v>11.296</v>
      </c>
      <c r="L68" s="282">
        <f t="shared" si="12"/>
        <v>0.512</v>
      </c>
    </row>
    <row r="69" spans="1:12" ht="13.5" thickBot="1">
      <c r="A69" s="161" t="s">
        <v>740</v>
      </c>
      <c r="B69" s="98">
        <f>C69*4+D69*9+E69*4</f>
        <v>0</v>
      </c>
      <c r="C69" s="107"/>
      <c r="D69" s="107"/>
      <c r="E69" s="323"/>
      <c r="F69" s="324"/>
      <c r="G69" s="135">
        <v>1000</v>
      </c>
      <c r="H69" s="162">
        <f t="shared" si="12"/>
        <v>0</v>
      </c>
      <c r="I69" s="130">
        <f t="shared" si="12"/>
        <v>0</v>
      </c>
      <c r="J69" s="130">
        <f t="shared" si="12"/>
        <v>0</v>
      </c>
      <c r="K69" s="320">
        <f t="shared" si="12"/>
        <v>0</v>
      </c>
      <c r="L69" s="282">
        <f t="shared" si="12"/>
        <v>0</v>
      </c>
    </row>
    <row r="70" spans="1:12" ht="13.5" thickBot="1">
      <c r="A70" s="118" t="s">
        <v>657</v>
      </c>
      <c r="B70" s="163">
        <f>H70/$G70*100</f>
        <v>110.28357843137255</v>
      </c>
      <c r="C70" s="164">
        <f>I70/$G70*100</f>
        <v>6.818872549019608</v>
      </c>
      <c r="D70" s="164">
        <f>J70/$G70*100</f>
        <v>1.4590686274509803</v>
      </c>
      <c r="E70" s="316">
        <f>K70/$G70*100</f>
        <v>17.469117647058823</v>
      </c>
      <c r="F70" s="319">
        <f>L70/$G70*100</f>
        <v>0.7666666666666667</v>
      </c>
      <c r="G70" s="119">
        <f aca="true" t="shared" si="13" ref="G70:L70">SUM(G65:G69)</f>
        <v>1632</v>
      </c>
      <c r="H70" s="165">
        <f t="shared" si="13"/>
        <v>1799.828</v>
      </c>
      <c r="I70" s="121">
        <f t="shared" si="13"/>
        <v>111.284</v>
      </c>
      <c r="J70" s="121">
        <f t="shared" si="13"/>
        <v>23.812</v>
      </c>
      <c r="K70" s="321">
        <f t="shared" si="13"/>
        <v>285.096</v>
      </c>
      <c r="L70" s="203">
        <f t="shared" si="13"/>
        <v>12.512</v>
      </c>
    </row>
    <row r="71" spans="1:12" ht="14.25" thickBot="1" thickTop="1">
      <c r="A71" s="204" t="s">
        <v>468</v>
      </c>
      <c r="B71" s="205">
        <f>H70/$H71</f>
        <v>299.97133333333335</v>
      </c>
      <c r="C71" s="206">
        <f>I70/$H71</f>
        <v>18.547333333333334</v>
      </c>
      <c r="D71" s="206">
        <f>J70/$H71</f>
        <v>3.968666666666667</v>
      </c>
      <c r="E71" s="209">
        <f>K70/$H71</f>
        <v>47.516</v>
      </c>
      <c r="F71" s="209">
        <f>L70/$H71</f>
        <v>2.0853333333333333</v>
      </c>
      <c r="G71" s="210">
        <f>G70/H71</f>
        <v>272</v>
      </c>
      <c r="H71" s="211">
        <v>6</v>
      </c>
      <c r="I71" s="207" t="s">
        <v>469</v>
      </c>
      <c r="J71" s="208"/>
      <c r="K71" s="208"/>
      <c r="L71" s="322"/>
    </row>
    <row r="72" ht="13.5" thickBot="1"/>
    <row r="73" spans="1:12" ht="12.75">
      <c r="A73" s="639" t="s">
        <v>1836</v>
      </c>
      <c r="B73" s="642" t="s">
        <v>649</v>
      </c>
      <c r="C73" s="643"/>
      <c r="D73" s="643"/>
      <c r="E73" s="643"/>
      <c r="F73" s="644"/>
      <c r="G73" s="645" t="s">
        <v>651</v>
      </c>
      <c r="H73" s="642" t="s">
        <v>650</v>
      </c>
      <c r="I73" s="647"/>
      <c r="J73" s="647"/>
      <c r="K73" s="647"/>
      <c r="L73" s="648"/>
    </row>
    <row r="74" spans="1:12" ht="12.75">
      <c r="A74" s="640"/>
      <c r="B74" s="63" t="s">
        <v>654</v>
      </c>
      <c r="C74" s="64" t="s">
        <v>656</v>
      </c>
      <c r="D74" s="64" t="s">
        <v>483</v>
      </c>
      <c r="E74" s="65" t="s">
        <v>655</v>
      </c>
      <c r="F74" s="68" t="s">
        <v>371</v>
      </c>
      <c r="G74" s="646"/>
      <c r="H74" s="67" t="s">
        <v>654</v>
      </c>
      <c r="I74" s="64" t="s">
        <v>656</v>
      </c>
      <c r="J74" s="64" t="s">
        <v>483</v>
      </c>
      <c r="K74" s="65" t="s">
        <v>655</v>
      </c>
      <c r="L74" s="68" t="s">
        <v>371</v>
      </c>
    </row>
    <row r="75" spans="1:12" ht="13.5" thickBot="1">
      <c r="A75" s="641"/>
      <c r="B75" s="74" t="s">
        <v>653</v>
      </c>
      <c r="C75" s="75" t="s">
        <v>652</v>
      </c>
      <c r="D75" s="75" t="s">
        <v>652</v>
      </c>
      <c r="E75" s="76" t="s">
        <v>652</v>
      </c>
      <c r="F75" s="78" t="s">
        <v>652</v>
      </c>
      <c r="G75" s="77" t="s">
        <v>652</v>
      </c>
      <c r="H75" s="156" t="s">
        <v>653</v>
      </c>
      <c r="I75" s="75" t="s">
        <v>652</v>
      </c>
      <c r="J75" s="75" t="s">
        <v>652</v>
      </c>
      <c r="K75" s="76" t="s">
        <v>652</v>
      </c>
      <c r="L75" s="78" t="s">
        <v>652</v>
      </c>
    </row>
    <row r="76" spans="1:12" ht="12.75">
      <c r="A76" s="157" t="s">
        <v>1837</v>
      </c>
      <c r="B76" s="128">
        <f aca="true" t="shared" si="14" ref="B76:B82">C76*4+D76*9+E76*4</f>
        <v>20</v>
      </c>
      <c r="C76" s="158">
        <v>2.3</v>
      </c>
      <c r="D76" s="158">
        <v>0.4</v>
      </c>
      <c r="E76" s="159">
        <v>1.8</v>
      </c>
      <c r="F76" s="317">
        <v>4.2</v>
      </c>
      <c r="G76" s="89">
        <v>800</v>
      </c>
      <c r="H76" s="160">
        <f aca="true" t="shared" si="15" ref="H76:L80">B76/100*$G76</f>
        <v>160</v>
      </c>
      <c r="I76" s="128">
        <f t="shared" si="15"/>
        <v>18.4</v>
      </c>
      <c r="J76" s="128">
        <f t="shared" si="15"/>
        <v>3.2</v>
      </c>
      <c r="K76" s="279">
        <f t="shared" si="15"/>
        <v>14.400000000000002</v>
      </c>
      <c r="L76" s="129">
        <f t="shared" si="15"/>
        <v>33.6</v>
      </c>
    </row>
    <row r="77" spans="1:12" ht="12.75">
      <c r="A77" s="166" t="s">
        <v>1840</v>
      </c>
      <c r="B77" s="98">
        <f t="shared" si="14"/>
        <v>271.9</v>
      </c>
      <c r="C77" s="87">
        <v>9.4</v>
      </c>
      <c r="D77" s="87">
        <v>0.7</v>
      </c>
      <c r="E77" s="88">
        <v>57</v>
      </c>
      <c r="F77" s="318">
        <v>3.3</v>
      </c>
      <c r="G77" s="96">
        <v>60</v>
      </c>
      <c r="H77" s="162">
        <f t="shared" si="15"/>
        <v>163.14</v>
      </c>
      <c r="I77" s="130">
        <f t="shared" si="15"/>
        <v>5.64</v>
      </c>
      <c r="J77" s="130">
        <f t="shared" si="15"/>
        <v>0.41999999999999993</v>
      </c>
      <c r="K77" s="320">
        <f t="shared" si="15"/>
        <v>34.199999999999996</v>
      </c>
      <c r="L77" s="282">
        <f t="shared" si="15"/>
        <v>1.98</v>
      </c>
    </row>
    <row r="78" spans="1:12" ht="12.75">
      <c r="A78" s="166" t="s">
        <v>739</v>
      </c>
      <c r="B78" s="98">
        <f t="shared" si="14"/>
        <v>899.1</v>
      </c>
      <c r="C78" s="87">
        <v>0</v>
      </c>
      <c r="D78" s="87">
        <v>99.9</v>
      </c>
      <c r="E78" s="88">
        <v>0</v>
      </c>
      <c r="F78" s="318">
        <v>0</v>
      </c>
      <c r="G78" s="96">
        <v>20</v>
      </c>
      <c r="H78" s="162">
        <f t="shared" si="15"/>
        <v>179.82</v>
      </c>
      <c r="I78" s="130">
        <f t="shared" si="15"/>
        <v>0</v>
      </c>
      <c r="J78" s="130">
        <f t="shared" si="15"/>
        <v>19.980000000000004</v>
      </c>
      <c r="K78" s="320">
        <f t="shared" si="15"/>
        <v>0</v>
      </c>
      <c r="L78" s="282">
        <f t="shared" si="15"/>
        <v>0</v>
      </c>
    </row>
    <row r="79" spans="1:12" ht="12.75">
      <c r="A79" s="166" t="s">
        <v>659</v>
      </c>
      <c r="B79" s="98">
        <f t="shared" si="14"/>
        <v>48.3</v>
      </c>
      <c r="C79" s="87">
        <v>3.4</v>
      </c>
      <c r="D79" s="87">
        <v>1.5</v>
      </c>
      <c r="E79" s="88">
        <v>5.3</v>
      </c>
      <c r="F79" s="318">
        <v>0</v>
      </c>
      <c r="G79" s="96">
        <v>600</v>
      </c>
      <c r="H79" s="162">
        <f t="shared" si="15"/>
        <v>289.8</v>
      </c>
      <c r="I79" s="130">
        <f t="shared" si="15"/>
        <v>20.400000000000002</v>
      </c>
      <c r="J79" s="130">
        <f t="shared" si="15"/>
        <v>9</v>
      </c>
      <c r="K79" s="320">
        <f t="shared" si="15"/>
        <v>31.8</v>
      </c>
      <c r="L79" s="282">
        <f t="shared" si="15"/>
        <v>0</v>
      </c>
    </row>
    <row r="80" spans="1:12" ht="12.75">
      <c r="A80" s="166" t="s">
        <v>1241</v>
      </c>
      <c r="B80" s="98">
        <f t="shared" si="14"/>
        <v>330.59999999999997</v>
      </c>
      <c r="C80" s="87">
        <v>9.8</v>
      </c>
      <c r="D80" s="87">
        <v>1</v>
      </c>
      <c r="E80" s="88">
        <v>70.6</v>
      </c>
      <c r="F80" s="318">
        <v>3.2</v>
      </c>
      <c r="G80" s="96">
        <v>30</v>
      </c>
      <c r="H80" s="162">
        <f t="shared" si="15"/>
        <v>99.17999999999999</v>
      </c>
      <c r="I80" s="130">
        <f t="shared" si="15"/>
        <v>2.94</v>
      </c>
      <c r="J80" s="130">
        <f t="shared" si="15"/>
        <v>0.3</v>
      </c>
      <c r="K80" s="320">
        <f t="shared" si="15"/>
        <v>21.18</v>
      </c>
      <c r="L80" s="282">
        <f t="shared" si="15"/>
        <v>0.96</v>
      </c>
    </row>
    <row r="81" spans="1:12" ht="12.75">
      <c r="A81" s="166" t="s">
        <v>1841</v>
      </c>
      <c r="B81" s="98">
        <f t="shared" si="14"/>
        <v>0</v>
      </c>
      <c r="C81" s="87"/>
      <c r="D81" s="87"/>
      <c r="E81" s="88"/>
      <c r="F81" s="318"/>
      <c r="G81" s="96"/>
      <c r="H81" s="162">
        <f aca="true" t="shared" si="16" ref="H81:L82">B81/100*$G81</f>
        <v>0</v>
      </c>
      <c r="I81" s="130">
        <f t="shared" si="16"/>
        <v>0</v>
      </c>
      <c r="J81" s="130">
        <f t="shared" si="16"/>
        <v>0</v>
      </c>
      <c r="K81" s="320">
        <f t="shared" si="16"/>
        <v>0</v>
      </c>
      <c r="L81" s="282">
        <f t="shared" si="16"/>
        <v>0</v>
      </c>
    </row>
    <row r="82" spans="1:12" ht="13.5" thickBot="1">
      <c r="A82" s="161" t="s">
        <v>437</v>
      </c>
      <c r="B82" s="98">
        <f t="shared" si="14"/>
        <v>210</v>
      </c>
      <c r="C82" s="107">
        <v>10</v>
      </c>
      <c r="D82" s="107">
        <v>10</v>
      </c>
      <c r="E82" s="108">
        <v>20</v>
      </c>
      <c r="F82" s="286">
        <v>0</v>
      </c>
      <c r="G82" s="135">
        <v>10</v>
      </c>
      <c r="H82" s="162">
        <f t="shared" si="16"/>
        <v>21</v>
      </c>
      <c r="I82" s="130">
        <f t="shared" si="16"/>
        <v>1</v>
      </c>
      <c r="J82" s="130">
        <f t="shared" si="16"/>
        <v>1</v>
      </c>
      <c r="K82" s="320">
        <f t="shared" si="16"/>
        <v>2</v>
      </c>
      <c r="L82" s="282">
        <f t="shared" si="16"/>
        <v>0</v>
      </c>
    </row>
    <row r="83" spans="1:12" ht="13.5" thickBot="1">
      <c r="A83" s="118" t="s">
        <v>657</v>
      </c>
      <c r="B83" s="163">
        <f>H83/$G83*100</f>
        <v>60.06184210526315</v>
      </c>
      <c r="C83" s="164">
        <f>I83/$G83*100</f>
        <v>3.1828947368421048</v>
      </c>
      <c r="D83" s="164">
        <f>J83/$G83*100</f>
        <v>2.230263157894737</v>
      </c>
      <c r="E83" s="316">
        <f>K83/$G83*100</f>
        <v>6.814473684210526</v>
      </c>
      <c r="F83" s="319">
        <f>L83/$G83*100</f>
        <v>2.403947368421053</v>
      </c>
      <c r="G83" s="119">
        <f aca="true" t="shared" si="17" ref="G83:L83">SUM(G76:G82)</f>
        <v>1520</v>
      </c>
      <c r="H83" s="165">
        <f t="shared" si="17"/>
        <v>912.9399999999999</v>
      </c>
      <c r="I83" s="121">
        <f t="shared" si="17"/>
        <v>48.379999999999995</v>
      </c>
      <c r="J83" s="121">
        <f t="shared" si="17"/>
        <v>33.900000000000006</v>
      </c>
      <c r="K83" s="321">
        <f t="shared" si="17"/>
        <v>103.57999999999998</v>
      </c>
      <c r="L83" s="203">
        <f t="shared" si="17"/>
        <v>36.54</v>
      </c>
    </row>
    <row r="84" spans="1:12" ht="14.25" thickBot="1" thickTop="1">
      <c r="A84" s="204" t="s">
        <v>468</v>
      </c>
      <c r="B84" s="205">
        <f>H83/$H84</f>
        <v>152.15666666666667</v>
      </c>
      <c r="C84" s="206">
        <f>I83/$H84</f>
        <v>8.063333333333333</v>
      </c>
      <c r="D84" s="206">
        <f>J83/$H84</f>
        <v>5.650000000000001</v>
      </c>
      <c r="E84" s="209">
        <f>K83/$H84</f>
        <v>17.263333333333332</v>
      </c>
      <c r="F84" s="209">
        <f>L83/$H84</f>
        <v>6.09</v>
      </c>
      <c r="G84" s="210">
        <f>G83/$H84</f>
        <v>253.33333333333334</v>
      </c>
      <c r="H84" s="211">
        <v>6</v>
      </c>
      <c r="I84" s="207" t="s">
        <v>469</v>
      </c>
      <c r="J84" s="208"/>
      <c r="K84" s="208"/>
      <c r="L84" s="322"/>
    </row>
    <row r="85" spans="1:12" ht="14.25" thickBot="1" thickTop="1">
      <c r="A85" s="204" t="s">
        <v>412</v>
      </c>
      <c r="B85" s="205" t="e">
        <f>H83/$H85</f>
        <v>#DIV/0!</v>
      </c>
      <c r="C85" s="206" t="e">
        <f>I83/$H85</f>
        <v>#DIV/0!</v>
      </c>
      <c r="D85" s="206" t="e">
        <f>J83/$H85</f>
        <v>#DIV/0!</v>
      </c>
      <c r="E85" s="209" t="e">
        <f>K83/$H85</f>
        <v>#DIV/0!</v>
      </c>
      <c r="F85" s="209" t="e">
        <f>L83/$H85</f>
        <v>#DIV/0!</v>
      </c>
      <c r="G85" s="210" t="e">
        <f>G83/$H85</f>
        <v>#DIV/0!</v>
      </c>
      <c r="H85" s="211"/>
      <c r="I85" s="207" t="s">
        <v>413</v>
      </c>
      <c r="J85" s="208"/>
      <c r="K85" s="208"/>
      <c r="L85" s="322"/>
    </row>
    <row r="86" ht="13.5" thickBot="1"/>
    <row r="87" spans="1:12" ht="12.75">
      <c r="A87" s="639" t="s">
        <v>1235</v>
      </c>
      <c r="B87" s="642" t="s">
        <v>649</v>
      </c>
      <c r="C87" s="643"/>
      <c r="D87" s="643"/>
      <c r="E87" s="643"/>
      <c r="F87" s="644"/>
      <c r="G87" s="645" t="s">
        <v>651</v>
      </c>
      <c r="H87" s="642" t="s">
        <v>650</v>
      </c>
      <c r="I87" s="647"/>
      <c r="J87" s="647"/>
      <c r="K87" s="647"/>
      <c r="L87" s="648"/>
    </row>
    <row r="88" spans="1:12" ht="12.75">
      <c r="A88" s="640"/>
      <c r="B88" s="63" t="s">
        <v>654</v>
      </c>
      <c r="C88" s="64" t="s">
        <v>656</v>
      </c>
      <c r="D88" s="64" t="s">
        <v>483</v>
      </c>
      <c r="E88" s="65" t="s">
        <v>655</v>
      </c>
      <c r="F88" s="68" t="s">
        <v>371</v>
      </c>
      <c r="G88" s="646"/>
      <c r="H88" s="67" t="s">
        <v>654</v>
      </c>
      <c r="I88" s="64" t="s">
        <v>656</v>
      </c>
      <c r="J88" s="64" t="s">
        <v>483</v>
      </c>
      <c r="K88" s="65" t="s">
        <v>655</v>
      </c>
      <c r="L88" s="68" t="s">
        <v>371</v>
      </c>
    </row>
    <row r="89" spans="1:12" ht="13.5" thickBot="1">
      <c r="A89" s="641"/>
      <c r="B89" s="74" t="s">
        <v>653</v>
      </c>
      <c r="C89" s="75" t="s">
        <v>652</v>
      </c>
      <c r="D89" s="75" t="s">
        <v>652</v>
      </c>
      <c r="E89" s="76" t="s">
        <v>652</v>
      </c>
      <c r="F89" s="78" t="s">
        <v>652</v>
      </c>
      <c r="G89" s="77" t="s">
        <v>652</v>
      </c>
      <c r="H89" s="156" t="s">
        <v>653</v>
      </c>
      <c r="I89" s="75" t="s">
        <v>652</v>
      </c>
      <c r="J89" s="75" t="s">
        <v>652</v>
      </c>
      <c r="K89" s="76" t="s">
        <v>652</v>
      </c>
      <c r="L89" s="78" t="s">
        <v>652</v>
      </c>
    </row>
    <row r="90" spans="1:12" ht="12.75">
      <c r="A90" s="157" t="s">
        <v>1237</v>
      </c>
      <c r="B90" s="128">
        <f aca="true" t="shared" si="18" ref="B90:B96">C90*4+D90*9+E90*4</f>
        <v>29.7</v>
      </c>
      <c r="C90" s="158">
        <v>1.1</v>
      </c>
      <c r="D90" s="158">
        <v>0.1</v>
      </c>
      <c r="E90" s="159">
        <v>6.1</v>
      </c>
      <c r="F90" s="317">
        <v>2.4</v>
      </c>
      <c r="G90" s="89">
        <v>1000</v>
      </c>
      <c r="H90" s="160">
        <f aca="true" t="shared" si="19" ref="H90:L96">B90/100*$G90</f>
        <v>297</v>
      </c>
      <c r="I90" s="128">
        <f t="shared" si="19"/>
        <v>11.000000000000002</v>
      </c>
      <c r="J90" s="128">
        <f t="shared" si="19"/>
        <v>1</v>
      </c>
      <c r="K90" s="279">
        <f t="shared" si="19"/>
        <v>61</v>
      </c>
      <c r="L90" s="129">
        <f t="shared" si="19"/>
        <v>24</v>
      </c>
    </row>
    <row r="91" spans="1:12" ht="12.75">
      <c r="A91" s="166" t="s">
        <v>1238</v>
      </c>
      <c r="B91" s="98">
        <f t="shared" si="18"/>
        <v>39.800000000000004</v>
      </c>
      <c r="C91" s="87">
        <v>1.2</v>
      </c>
      <c r="D91" s="87">
        <v>0.2</v>
      </c>
      <c r="E91" s="88">
        <v>8.3</v>
      </c>
      <c r="F91" s="318">
        <v>2</v>
      </c>
      <c r="G91" s="96">
        <v>250</v>
      </c>
      <c r="H91" s="162">
        <f t="shared" si="19"/>
        <v>99.5</v>
      </c>
      <c r="I91" s="130">
        <f t="shared" si="19"/>
        <v>3</v>
      </c>
      <c r="J91" s="130">
        <f t="shared" si="19"/>
        <v>0.5</v>
      </c>
      <c r="K91" s="320">
        <f t="shared" si="19"/>
        <v>20.75</v>
      </c>
      <c r="L91" s="282">
        <f t="shared" si="19"/>
        <v>5</v>
      </c>
    </row>
    <row r="92" spans="1:12" ht="12.75">
      <c r="A92" s="166" t="s">
        <v>739</v>
      </c>
      <c r="B92" s="98">
        <f t="shared" si="18"/>
        <v>899.1</v>
      </c>
      <c r="C92" s="87">
        <v>0</v>
      </c>
      <c r="D92" s="87">
        <v>99.9</v>
      </c>
      <c r="E92" s="88">
        <v>0</v>
      </c>
      <c r="F92" s="318">
        <v>0</v>
      </c>
      <c r="G92" s="96">
        <v>16</v>
      </c>
      <c r="H92" s="162">
        <f t="shared" si="19"/>
        <v>143.856</v>
      </c>
      <c r="I92" s="130">
        <f t="shared" si="19"/>
        <v>0</v>
      </c>
      <c r="J92" s="130">
        <f t="shared" si="19"/>
        <v>15.984000000000002</v>
      </c>
      <c r="K92" s="320">
        <f t="shared" si="19"/>
        <v>0</v>
      </c>
      <c r="L92" s="282">
        <f t="shared" si="19"/>
        <v>0</v>
      </c>
    </row>
    <row r="93" spans="1:12" ht="12.75">
      <c r="A93" s="166" t="s">
        <v>1240</v>
      </c>
      <c r="B93" s="98">
        <f t="shared" si="18"/>
        <v>137.6</v>
      </c>
      <c r="C93" s="87">
        <v>3.4</v>
      </c>
      <c r="D93" s="87">
        <v>12</v>
      </c>
      <c r="E93" s="88">
        <v>4</v>
      </c>
      <c r="F93" s="318">
        <v>0</v>
      </c>
      <c r="G93" s="96">
        <v>200</v>
      </c>
      <c r="H93" s="162">
        <f t="shared" si="19"/>
        <v>275.2</v>
      </c>
      <c r="I93" s="130">
        <f t="shared" si="19"/>
        <v>6.800000000000001</v>
      </c>
      <c r="J93" s="130">
        <f t="shared" si="19"/>
        <v>24</v>
      </c>
      <c r="K93" s="320">
        <f t="shared" si="19"/>
        <v>8</v>
      </c>
      <c r="L93" s="282">
        <f t="shared" si="19"/>
        <v>0</v>
      </c>
    </row>
    <row r="94" spans="1:12" ht="12.75">
      <c r="A94" s="166" t="s">
        <v>1241</v>
      </c>
      <c r="B94" s="98">
        <f t="shared" si="18"/>
        <v>330.59999999999997</v>
      </c>
      <c r="C94" s="87">
        <v>9.8</v>
      </c>
      <c r="D94" s="87">
        <v>1</v>
      </c>
      <c r="E94" s="88">
        <v>70.6</v>
      </c>
      <c r="F94" s="318">
        <v>3.2</v>
      </c>
      <c r="G94" s="96">
        <v>10</v>
      </c>
      <c r="H94" s="162">
        <f t="shared" si="19"/>
        <v>33.059999999999995</v>
      </c>
      <c r="I94" s="130">
        <f t="shared" si="19"/>
        <v>0.98</v>
      </c>
      <c r="J94" s="130">
        <f t="shared" si="19"/>
        <v>0.1</v>
      </c>
      <c r="K94" s="320">
        <f t="shared" si="19"/>
        <v>7.06</v>
      </c>
      <c r="L94" s="282">
        <f t="shared" si="19"/>
        <v>0.32</v>
      </c>
    </row>
    <row r="95" spans="1:12" ht="12.75">
      <c r="A95" s="166" t="s">
        <v>1239</v>
      </c>
      <c r="B95" s="98">
        <f t="shared" si="18"/>
        <v>0</v>
      </c>
      <c r="C95" s="87"/>
      <c r="D95" s="87"/>
      <c r="E95" s="88"/>
      <c r="F95" s="318"/>
      <c r="G95" s="96"/>
      <c r="H95" s="162">
        <f>B95/100*$G95</f>
        <v>0</v>
      </c>
      <c r="I95" s="130">
        <f>C95/100*$G95</f>
        <v>0</v>
      </c>
      <c r="J95" s="130">
        <f>D95/100*$G95</f>
        <v>0</v>
      </c>
      <c r="K95" s="320">
        <f>E95/100*$G95</f>
        <v>0</v>
      </c>
      <c r="L95" s="282">
        <f>F95/100*$G95</f>
        <v>0</v>
      </c>
    </row>
    <row r="96" spans="1:12" ht="13.5" thickBot="1">
      <c r="A96" s="161" t="s">
        <v>740</v>
      </c>
      <c r="B96" s="98">
        <f t="shared" si="18"/>
        <v>0</v>
      </c>
      <c r="C96" s="107"/>
      <c r="D96" s="107"/>
      <c r="E96" s="108"/>
      <c r="F96" s="286"/>
      <c r="G96" s="135">
        <v>300</v>
      </c>
      <c r="H96" s="162">
        <f t="shared" si="19"/>
        <v>0</v>
      </c>
      <c r="I96" s="130">
        <f t="shared" si="19"/>
        <v>0</v>
      </c>
      <c r="J96" s="130">
        <f t="shared" si="19"/>
        <v>0</v>
      </c>
      <c r="K96" s="320">
        <f t="shared" si="19"/>
        <v>0</v>
      </c>
      <c r="L96" s="282">
        <f t="shared" si="19"/>
        <v>0</v>
      </c>
    </row>
    <row r="97" spans="1:12" ht="13.5" thickBot="1">
      <c r="A97" s="118" t="s">
        <v>657</v>
      </c>
      <c r="B97" s="163">
        <f>H97/$G97*100</f>
        <v>47.78243243243243</v>
      </c>
      <c r="C97" s="164">
        <f>I97/$G97*100</f>
        <v>1.2263513513513518</v>
      </c>
      <c r="D97" s="164">
        <f>J97/$G97*100</f>
        <v>2.3414414414414417</v>
      </c>
      <c r="E97" s="316">
        <f>K97/$G97*100</f>
        <v>5.451013513513513</v>
      </c>
      <c r="F97" s="319">
        <f>L97/$G97*100</f>
        <v>1.650900900900901</v>
      </c>
      <c r="G97" s="119">
        <f aca="true" t="shared" si="20" ref="G97:L97">SUM(G90:G96)</f>
        <v>1776</v>
      </c>
      <c r="H97" s="165">
        <f t="shared" si="20"/>
        <v>848.616</v>
      </c>
      <c r="I97" s="121">
        <f t="shared" si="20"/>
        <v>21.780000000000005</v>
      </c>
      <c r="J97" s="121">
        <f t="shared" si="20"/>
        <v>41.584</v>
      </c>
      <c r="K97" s="321">
        <f t="shared" si="20"/>
        <v>96.81</v>
      </c>
      <c r="L97" s="203">
        <f t="shared" si="20"/>
        <v>29.32</v>
      </c>
    </row>
    <row r="98" spans="1:12" ht="14.25" thickBot="1" thickTop="1">
      <c r="A98" s="204" t="s">
        <v>468</v>
      </c>
      <c r="B98" s="205">
        <f>H97/$H98</f>
        <v>141.436</v>
      </c>
      <c r="C98" s="206">
        <f>I97/$H98</f>
        <v>3.630000000000001</v>
      </c>
      <c r="D98" s="206">
        <f>J97/$H98</f>
        <v>6.930666666666667</v>
      </c>
      <c r="E98" s="209">
        <f>K97/$H98</f>
        <v>16.135</v>
      </c>
      <c r="F98" s="209">
        <f>L97/$H98</f>
        <v>4.886666666666667</v>
      </c>
      <c r="G98" s="210">
        <f>G97/$H98</f>
        <v>296</v>
      </c>
      <c r="H98" s="211">
        <v>6</v>
      </c>
      <c r="I98" s="207" t="s">
        <v>469</v>
      </c>
      <c r="J98" s="208"/>
      <c r="K98" s="208"/>
      <c r="L98" s="322"/>
    </row>
    <row r="99" spans="1:12" ht="14.25" thickBot="1" thickTop="1">
      <c r="A99" s="204" t="s">
        <v>412</v>
      </c>
      <c r="B99" s="205" t="e">
        <f>H97/$H99</f>
        <v>#DIV/0!</v>
      </c>
      <c r="C99" s="206" t="e">
        <f>I97/$H99</f>
        <v>#DIV/0!</v>
      </c>
      <c r="D99" s="206" t="e">
        <f>J97/$H99</f>
        <v>#DIV/0!</v>
      </c>
      <c r="E99" s="209" t="e">
        <f>K97/$H99</f>
        <v>#DIV/0!</v>
      </c>
      <c r="F99" s="209" t="e">
        <f>L97/$H99</f>
        <v>#DIV/0!</v>
      </c>
      <c r="G99" s="210" t="e">
        <f>G97/$H99</f>
        <v>#DIV/0!</v>
      </c>
      <c r="H99" s="211"/>
      <c r="I99" s="207" t="s">
        <v>413</v>
      </c>
      <c r="J99" s="208"/>
      <c r="K99" s="208"/>
      <c r="L99" s="322"/>
    </row>
    <row r="100" ht="13.5" thickBot="1"/>
    <row r="101" spans="1:12" ht="12.75">
      <c r="A101" s="639" t="s">
        <v>1393</v>
      </c>
      <c r="B101" s="642" t="s">
        <v>649</v>
      </c>
      <c r="C101" s="643"/>
      <c r="D101" s="643"/>
      <c r="E101" s="643"/>
      <c r="F101" s="644"/>
      <c r="G101" s="645" t="s">
        <v>651</v>
      </c>
      <c r="H101" s="642" t="s">
        <v>650</v>
      </c>
      <c r="I101" s="647"/>
      <c r="J101" s="647"/>
      <c r="K101" s="647"/>
      <c r="L101" s="648"/>
    </row>
    <row r="102" spans="1:12" ht="12.75">
      <c r="A102" s="640"/>
      <c r="B102" s="63" t="s">
        <v>654</v>
      </c>
      <c r="C102" s="64" t="s">
        <v>656</v>
      </c>
      <c r="D102" s="64" t="s">
        <v>483</v>
      </c>
      <c r="E102" s="65" t="s">
        <v>655</v>
      </c>
      <c r="F102" s="68" t="s">
        <v>371</v>
      </c>
      <c r="G102" s="646"/>
      <c r="H102" s="67" t="s">
        <v>654</v>
      </c>
      <c r="I102" s="64" t="s">
        <v>656</v>
      </c>
      <c r="J102" s="64" t="s">
        <v>483</v>
      </c>
      <c r="K102" s="65" t="s">
        <v>655</v>
      </c>
      <c r="L102" s="68" t="s">
        <v>371</v>
      </c>
    </row>
    <row r="103" spans="1:12" ht="13.5" thickBot="1">
      <c r="A103" s="641"/>
      <c r="B103" s="74" t="s">
        <v>653</v>
      </c>
      <c r="C103" s="75" t="s">
        <v>652</v>
      </c>
      <c r="D103" s="75" t="s">
        <v>652</v>
      </c>
      <c r="E103" s="76" t="s">
        <v>652</v>
      </c>
      <c r="F103" s="78" t="s">
        <v>652</v>
      </c>
      <c r="G103" s="77" t="s">
        <v>652</v>
      </c>
      <c r="H103" s="156" t="s">
        <v>653</v>
      </c>
      <c r="I103" s="75" t="s">
        <v>652</v>
      </c>
      <c r="J103" s="75" t="s">
        <v>652</v>
      </c>
      <c r="K103" s="76" t="s">
        <v>652</v>
      </c>
      <c r="L103" s="78" t="s">
        <v>652</v>
      </c>
    </row>
    <row r="104" spans="1:12" ht="12.75">
      <c r="A104" s="157" t="s">
        <v>664</v>
      </c>
      <c r="B104" s="128">
        <f aca="true" t="shared" si="21" ref="B104:B112">C104*4+D104*9+E104*4</f>
        <v>39.4</v>
      </c>
      <c r="C104" s="158">
        <v>2.6</v>
      </c>
      <c r="D104" s="158">
        <v>0.2</v>
      </c>
      <c r="E104" s="158">
        <v>6.8</v>
      </c>
      <c r="F104" s="317">
        <v>3</v>
      </c>
      <c r="G104" s="89">
        <v>600</v>
      </c>
      <c r="H104" s="160">
        <f aca="true" t="shared" si="22" ref="H104:H112">B104/100*$G104</f>
        <v>236.39999999999998</v>
      </c>
      <c r="I104" s="128">
        <f aca="true" t="shared" si="23" ref="I104:I112">C104/100*$G104</f>
        <v>15.600000000000001</v>
      </c>
      <c r="J104" s="128">
        <f aca="true" t="shared" si="24" ref="J104:J112">D104/100*$G104</f>
        <v>1.2</v>
      </c>
      <c r="K104" s="279">
        <f aca="true" t="shared" si="25" ref="K104:K112">E104/100*$G104</f>
        <v>40.800000000000004</v>
      </c>
      <c r="L104" s="129">
        <f aca="true" t="shared" si="26" ref="L104:L112">F104/100*$G104</f>
        <v>18</v>
      </c>
    </row>
    <row r="105" spans="1:12" ht="12.75">
      <c r="A105" s="166" t="s">
        <v>740</v>
      </c>
      <c r="B105" s="98">
        <f t="shared" si="21"/>
        <v>0</v>
      </c>
      <c r="C105" s="87"/>
      <c r="D105" s="87"/>
      <c r="E105" s="87"/>
      <c r="F105" s="318"/>
      <c r="G105" s="96">
        <v>1000</v>
      </c>
      <c r="H105" s="162">
        <f t="shared" si="22"/>
        <v>0</v>
      </c>
      <c r="I105" s="130">
        <f t="shared" si="23"/>
        <v>0</v>
      </c>
      <c r="J105" s="130">
        <f t="shared" si="24"/>
        <v>0</v>
      </c>
      <c r="K105" s="320">
        <f t="shared" si="25"/>
        <v>0</v>
      </c>
      <c r="L105" s="282">
        <f t="shared" si="26"/>
        <v>0</v>
      </c>
    </row>
    <row r="106" spans="1:12" ht="12.75">
      <c r="A106" s="166" t="s">
        <v>752</v>
      </c>
      <c r="B106" s="98">
        <f t="shared" si="21"/>
        <v>39.800000000000004</v>
      </c>
      <c r="C106" s="87">
        <v>1.2</v>
      </c>
      <c r="D106" s="87">
        <v>0.2</v>
      </c>
      <c r="E106" s="87">
        <v>8.3</v>
      </c>
      <c r="F106" s="318">
        <v>2</v>
      </c>
      <c r="G106" s="96">
        <v>150</v>
      </c>
      <c r="H106" s="162">
        <f t="shared" si="22"/>
        <v>59.7</v>
      </c>
      <c r="I106" s="130">
        <f t="shared" si="23"/>
        <v>1.8</v>
      </c>
      <c r="J106" s="130">
        <f t="shared" si="24"/>
        <v>0.3</v>
      </c>
      <c r="K106" s="320">
        <f t="shared" si="25"/>
        <v>12.450000000000001</v>
      </c>
      <c r="L106" s="282">
        <f t="shared" si="26"/>
        <v>3</v>
      </c>
    </row>
    <row r="107" spans="1:12" ht="12.75">
      <c r="A107" s="166" t="s">
        <v>1266</v>
      </c>
      <c r="B107" s="98">
        <f t="shared" si="21"/>
        <v>135.1</v>
      </c>
      <c r="C107" s="87">
        <v>6.8</v>
      </c>
      <c r="D107" s="87">
        <v>0.3</v>
      </c>
      <c r="E107" s="87">
        <v>26.3</v>
      </c>
      <c r="F107" s="318">
        <v>2.7</v>
      </c>
      <c r="G107" s="96">
        <v>10</v>
      </c>
      <c r="H107" s="162">
        <f aca="true" t="shared" si="27" ref="H107:L110">B107/100*$G107</f>
        <v>13.51</v>
      </c>
      <c r="I107" s="130">
        <f t="shared" si="27"/>
        <v>0.68</v>
      </c>
      <c r="J107" s="130">
        <f t="shared" si="27"/>
        <v>0.03</v>
      </c>
      <c r="K107" s="320">
        <f t="shared" si="27"/>
        <v>2.63</v>
      </c>
      <c r="L107" s="282">
        <f t="shared" si="27"/>
        <v>0.27</v>
      </c>
    </row>
    <row r="108" spans="1:12" ht="12.75">
      <c r="A108" s="166" t="s">
        <v>1267</v>
      </c>
      <c r="B108" s="98">
        <f t="shared" si="21"/>
        <v>353.9</v>
      </c>
      <c r="C108" s="87">
        <v>11.7</v>
      </c>
      <c r="D108" s="87">
        <v>2.7</v>
      </c>
      <c r="E108" s="87">
        <v>70.7</v>
      </c>
      <c r="F108" s="318">
        <v>12.8</v>
      </c>
      <c r="G108" s="96">
        <v>20</v>
      </c>
      <c r="H108" s="162">
        <f t="shared" si="27"/>
        <v>70.78</v>
      </c>
      <c r="I108" s="130">
        <f t="shared" si="27"/>
        <v>2.34</v>
      </c>
      <c r="J108" s="130">
        <f t="shared" si="27"/>
        <v>0.54</v>
      </c>
      <c r="K108" s="320">
        <f t="shared" si="27"/>
        <v>14.14</v>
      </c>
      <c r="L108" s="282">
        <f t="shared" si="27"/>
        <v>2.56</v>
      </c>
    </row>
    <row r="109" spans="1:12" ht="12.75">
      <c r="A109" s="166" t="s">
        <v>1268</v>
      </c>
      <c r="B109" s="98">
        <f t="shared" si="21"/>
        <v>137.6</v>
      </c>
      <c r="C109" s="87">
        <v>3.4</v>
      </c>
      <c r="D109" s="87">
        <v>12</v>
      </c>
      <c r="E109" s="87">
        <v>4</v>
      </c>
      <c r="F109" s="318">
        <v>0</v>
      </c>
      <c r="G109" s="96">
        <v>200</v>
      </c>
      <c r="H109" s="162">
        <f t="shared" si="27"/>
        <v>275.2</v>
      </c>
      <c r="I109" s="130">
        <f t="shared" si="27"/>
        <v>6.800000000000001</v>
      </c>
      <c r="J109" s="130">
        <f t="shared" si="27"/>
        <v>24</v>
      </c>
      <c r="K109" s="320">
        <f t="shared" si="27"/>
        <v>8</v>
      </c>
      <c r="L109" s="282">
        <f t="shared" si="27"/>
        <v>0</v>
      </c>
    </row>
    <row r="110" spans="1:12" ht="12.75">
      <c r="A110" s="166" t="s">
        <v>1270</v>
      </c>
      <c r="B110" s="98">
        <f t="shared" si="21"/>
        <v>21</v>
      </c>
      <c r="C110" s="87">
        <v>1</v>
      </c>
      <c r="D110" s="87">
        <v>1</v>
      </c>
      <c r="E110" s="87">
        <v>2</v>
      </c>
      <c r="F110" s="318">
        <v>0</v>
      </c>
      <c r="G110" s="96">
        <v>100</v>
      </c>
      <c r="H110" s="162">
        <f t="shared" si="27"/>
        <v>21</v>
      </c>
      <c r="I110" s="130">
        <f t="shared" si="27"/>
        <v>1</v>
      </c>
      <c r="J110" s="130">
        <f t="shared" si="27"/>
        <v>1</v>
      </c>
      <c r="K110" s="320">
        <f t="shared" si="27"/>
        <v>2</v>
      </c>
      <c r="L110" s="282">
        <f t="shared" si="27"/>
        <v>0</v>
      </c>
    </row>
    <row r="111" spans="1:12" ht="12.75">
      <c r="A111" s="166" t="s">
        <v>1269</v>
      </c>
      <c r="B111" s="98">
        <f t="shared" si="21"/>
        <v>400</v>
      </c>
      <c r="C111" s="87">
        <v>0</v>
      </c>
      <c r="D111" s="87">
        <v>0</v>
      </c>
      <c r="E111" s="87">
        <v>100</v>
      </c>
      <c r="F111" s="318">
        <v>0</v>
      </c>
      <c r="G111" s="96">
        <v>15</v>
      </c>
      <c r="H111" s="162">
        <f t="shared" si="22"/>
        <v>60</v>
      </c>
      <c r="I111" s="130">
        <f t="shared" si="23"/>
        <v>0</v>
      </c>
      <c r="J111" s="130">
        <f t="shared" si="24"/>
        <v>0</v>
      </c>
      <c r="K111" s="320">
        <f t="shared" si="25"/>
        <v>15</v>
      </c>
      <c r="L111" s="282">
        <f t="shared" si="26"/>
        <v>0</v>
      </c>
    </row>
    <row r="112" spans="1:12" ht="13.5" thickBot="1">
      <c r="A112" s="161" t="s">
        <v>1255</v>
      </c>
      <c r="B112" s="98">
        <f t="shared" si="21"/>
        <v>0</v>
      </c>
      <c r="C112" s="107"/>
      <c r="D112" s="107"/>
      <c r="E112" s="323"/>
      <c r="F112" s="324"/>
      <c r="G112" s="135"/>
      <c r="H112" s="162">
        <f t="shared" si="22"/>
        <v>0</v>
      </c>
      <c r="I112" s="130">
        <f t="shared" si="23"/>
        <v>0</v>
      </c>
      <c r="J112" s="130">
        <f t="shared" si="24"/>
        <v>0</v>
      </c>
      <c r="K112" s="320">
        <f t="shared" si="25"/>
        <v>0</v>
      </c>
      <c r="L112" s="282">
        <f t="shared" si="26"/>
        <v>0</v>
      </c>
    </row>
    <row r="113" spans="1:12" ht="13.5" thickBot="1">
      <c r="A113" s="118" t="s">
        <v>657</v>
      </c>
      <c r="B113" s="163">
        <f>H113/$G113*100</f>
        <v>35.15942720763723</v>
      </c>
      <c r="C113" s="164">
        <f>I113/$G113*100</f>
        <v>1.3470167064439142</v>
      </c>
      <c r="D113" s="164">
        <f>J113/$G113*100</f>
        <v>1.2921241050119332</v>
      </c>
      <c r="E113" s="316">
        <f>K113/$G113*100</f>
        <v>4.535560859188545</v>
      </c>
      <c r="F113" s="319">
        <f>L113/$G113*100</f>
        <v>1.137470167064439</v>
      </c>
      <c r="G113" s="119">
        <f aca="true" t="shared" si="28" ref="G113:L113">SUM(G104:G112)</f>
        <v>2095</v>
      </c>
      <c r="H113" s="165">
        <f t="shared" si="28"/>
        <v>736.5899999999999</v>
      </c>
      <c r="I113" s="121">
        <f t="shared" si="28"/>
        <v>28.220000000000002</v>
      </c>
      <c r="J113" s="121">
        <f t="shared" si="28"/>
        <v>27.07</v>
      </c>
      <c r="K113" s="321">
        <f t="shared" si="28"/>
        <v>95.02000000000001</v>
      </c>
      <c r="L113" s="203">
        <f t="shared" si="28"/>
        <v>23.83</v>
      </c>
    </row>
    <row r="114" spans="1:12" ht="14.25" thickBot="1" thickTop="1">
      <c r="A114" s="204" t="s">
        <v>468</v>
      </c>
      <c r="B114" s="205">
        <f>H113/$H114</f>
        <v>122.76499999999999</v>
      </c>
      <c r="C114" s="206">
        <f>I113/$H114</f>
        <v>4.703333333333334</v>
      </c>
      <c r="D114" s="206">
        <f>J113/$H114</f>
        <v>4.511666666666667</v>
      </c>
      <c r="E114" s="209">
        <f>K113/$H114</f>
        <v>15.836666666666668</v>
      </c>
      <c r="F114" s="209">
        <f>L113/$H114</f>
        <v>3.9716666666666662</v>
      </c>
      <c r="G114" s="210">
        <f>G113/H114</f>
        <v>349.1666666666667</v>
      </c>
      <c r="H114" s="211">
        <v>6</v>
      </c>
      <c r="I114" s="207" t="s">
        <v>469</v>
      </c>
      <c r="J114" s="208"/>
      <c r="K114" s="208"/>
      <c r="L114" s="322"/>
    </row>
    <row r="115" ht="13.5" thickBot="1"/>
    <row r="116" spans="1:12" ht="12.75">
      <c r="A116" s="639" t="s">
        <v>456</v>
      </c>
      <c r="B116" s="642" t="s">
        <v>649</v>
      </c>
      <c r="C116" s="643"/>
      <c r="D116" s="643"/>
      <c r="E116" s="643"/>
      <c r="F116" s="644"/>
      <c r="G116" s="645" t="s">
        <v>651</v>
      </c>
      <c r="H116" s="642" t="s">
        <v>650</v>
      </c>
      <c r="I116" s="647"/>
      <c r="J116" s="647"/>
      <c r="K116" s="647"/>
      <c r="L116" s="648"/>
    </row>
    <row r="117" spans="1:12" ht="12.75">
      <c r="A117" s="640"/>
      <c r="B117" s="63" t="s">
        <v>654</v>
      </c>
      <c r="C117" s="64" t="s">
        <v>656</v>
      </c>
      <c r="D117" s="64" t="s">
        <v>483</v>
      </c>
      <c r="E117" s="65" t="s">
        <v>655</v>
      </c>
      <c r="F117" s="68" t="s">
        <v>371</v>
      </c>
      <c r="G117" s="646"/>
      <c r="H117" s="67" t="s">
        <v>654</v>
      </c>
      <c r="I117" s="64" t="s">
        <v>656</v>
      </c>
      <c r="J117" s="64" t="s">
        <v>483</v>
      </c>
      <c r="K117" s="65" t="s">
        <v>655</v>
      </c>
      <c r="L117" s="68" t="s">
        <v>371</v>
      </c>
    </row>
    <row r="118" spans="1:12" ht="13.5" thickBot="1">
      <c r="A118" s="641"/>
      <c r="B118" s="74" t="s">
        <v>653</v>
      </c>
      <c r="C118" s="75" t="s">
        <v>652</v>
      </c>
      <c r="D118" s="75" t="s">
        <v>652</v>
      </c>
      <c r="E118" s="76" t="s">
        <v>652</v>
      </c>
      <c r="F118" s="78" t="s">
        <v>652</v>
      </c>
      <c r="G118" s="77" t="s">
        <v>652</v>
      </c>
      <c r="H118" s="156" t="s">
        <v>653</v>
      </c>
      <c r="I118" s="75" t="s">
        <v>652</v>
      </c>
      <c r="J118" s="75" t="s">
        <v>652</v>
      </c>
      <c r="K118" s="76" t="s">
        <v>652</v>
      </c>
      <c r="L118" s="78" t="s">
        <v>652</v>
      </c>
    </row>
    <row r="119" spans="1:12" ht="12.75">
      <c r="A119" s="157" t="s">
        <v>664</v>
      </c>
      <c r="B119" s="128">
        <f>C119*4+D119*9+E119*4</f>
        <v>39.4</v>
      </c>
      <c r="C119" s="158">
        <v>2.6</v>
      </c>
      <c r="D119" s="158">
        <v>0.2</v>
      </c>
      <c r="E119" s="158">
        <v>6.8</v>
      </c>
      <c r="F119" s="317">
        <v>3</v>
      </c>
      <c r="G119" s="89">
        <v>600</v>
      </c>
      <c r="H119" s="160">
        <f aca="true" t="shared" si="29" ref="H119:L123">B119/100*$G119</f>
        <v>236.39999999999998</v>
      </c>
      <c r="I119" s="128">
        <f t="shared" si="29"/>
        <v>15.600000000000001</v>
      </c>
      <c r="J119" s="128">
        <f t="shared" si="29"/>
        <v>1.2</v>
      </c>
      <c r="K119" s="279">
        <f t="shared" si="29"/>
        <v>40.800000000000004</v>
      </c>
      <c r="L119" s="129">
        <f t="shared" si="29"/>
        <v>18</v>
      </c>
    </row>
    <row r="120" spans="1:12" ht="12.75">
      <c r="A120" s="166" t="s">
        <v>740</v>
      </c>
      <c r="B120" s="98">
        <f>C120*4+D120*9+E120*4</f>
        <v>0</v>
      </c>
      <c r="C120" s="87"/>
      <c r="D120" s="87"/>
      <c r="E120" s="87"/>
      <c r="F120" s="318"/>
      <c r="G120" s="96">
        <v>400</v>
      </c>
      <c r="H120" s="162">
        <f t="shared" si="29"/>
        <v>0</v>
      </c>
      <c r="I120" s="130">
        <f t="shared" si="29"/>
        <v>0</v>
      </c>
      <c r="J120" s="130">
        <f t="shared" si="29"/>
        <v>0</v>
      </c>
      <c r="K120" s="320">
        <f t="shared" si="29"/>
        <v>0</v>
      </c>
      <c r="L120" s="282">
        <f t="shared" si="29"/>
        <v>0</v>
      </c>
    </row>
    <row r="121" spans="1:12" ht="12.75">
      <c r="A121" s="166" t="s">
        <v>752</v>
      </c>
      <c r="B121" s="98">
        <f>C121*4+D121*9+E121*4</f>
        <v>39.800000000000004</v>
      </c>
      <c r="C121" s="87">
        <v>1.2</v>
      </c>
      <c r="D121" s="87">
        <v>0.2</v>
      </c>
      <c r="E121" s="87">
        <v>8.3</v>
      </c>
      <c r="F121" s="318">
        <v>2</v>
      </c>
      <c r="G121" s="96">
        <v>200</v>
      </c>
      <c r="H121" s="162">
        <f t="shared" si="29"/>
        <v>79.60000000000001</v>
      </c>
      <c r="I121" s="130">
        <f t="shared" si="29"/>
        <v>2.4</v>
      </c>
      <c r="J121" s="130">
        <f t="shared" si="29"/>
        <v>0.4</v>
      </c>
      <c r="K121" s="320">
        <f t="shared" si="29"/>
        <v>16.6</v>
      </c>
      <c r="L121" s="282">
        <f t="shared" si="29"/>
        <v>4</v>
      </c>
    </row>
    <row r="122" spans="1:12" ht="12.75">
      <c r="A122" s="166" t="s">
        <v>739</v>
      </c>
      <c r="B122" s="98">
        <f>C122*4+D122*9+E122*4</f>
        <v>897.7</v>
      </c>
      <c r="C122" s="87">
        <v>0.1</v>
      </c>
      <c r="D122" s="87">
        <v>99.7</v>
      </c>
      <c r="E122" s="87">
        <v>0</v>
      </c>
      <c r="F122" s="318">
        <v>0</v>
      </c>
      <c r="G122" s="96">
        <v>20</v>
      </c>
      <c r="H122" s="162">
        <f t="shared" si="29"/>
        <v>179.54000000000002</v>
      </c>
      <c r="I122" s="130">
        <f t="shared" si="29"/>
        <v>0.02</v>
      </c>
      <c r="J122" s="130">
        <f t="shared" si="29"/>
        <v>19.94</v>
      </c>
      <c r="K122" s="320">
        <f t="shared" si="29"/>
        <v>0</v>
      </c>
      <c r="L122" s="282">
        <f t="shared" si="29"/>
        <v>0</v>
      </c>
    </row>
    <row r="123" spans="1:12" ht="13.5" thickBot="1">
      <c r="A123" s="161" t="s">
        <v>99</v>
      </c>
      <c r="B123" s="98">
        <f>C123*4+D123*9+E123*4</f>
        <v>0</v>
      </c>
      <c r="C123" s="107"/>
      <c r="D123" s="107"/>
      <c r="E123" s="323"/>
      <c r="F123" s="324"/>
      <c r="G123" s="135"/>
      <c r="H123" s="162">
        <f t="shared" si="29"/>
        <v>0</v>
      </c>
      <c r="I123" s="130">
        <f t="shared" si="29"/>
        <v>0</v>
      </c>
      <c r="J123" s="130">
        <f t="shared" si="29"/>
        <v>0</v>
      </c>
      <c r="K123" s="320">
        <f t="shared" si="29"/>
        <v>0</v>
      </c>
      <c r="L123" s="282">
        <f t="shared" si="29"/>
        <v>0</v>
      </c>
    </row>
    <row r="124" spans="1:12" ht="13.5" thickBot="1">
      <c r="A124" s="118" t="s">
        <v>657</v>
      </c>
      <c r="B124" s="163">
        <f>H124/$G124*100</f>
        <v>40.61803278688525</v>
      </c>
      <c r="C124" s="164">
        <f>I124/$G124*100</f>
        <v>1.477049180327869</v>
      </c>
      <c r="D124" s="164">
        <f>J124/$G124*100</f>
        <v>1.7655737704918035</v>
      </c>
      <c r="E124" s="316">
        <f>K124/$G124*100</f>
        <v>4.704918032786886</v>
      </c>
      <c r="F124" s="319">
        <f>L124/$G124*100</f>
        <v>1.8032786885245904</v>
      </c>
      <c r="G124" s="119">
        <f aca="true" t="shared" si="30" ref="G124:L124">SUM(G119:G123)</f>
        <v>1220</v>
      </c>
      <c r="H124" s="165">
        <f t="shared" si="30"/>
        <v>495.54</v>
      </c>
      <c r="I124" s="121">
        <f t="shared" si="30"/>
        <v>18.02</v>
      </c>
      <c r="J124" s="121">
        <f t="shared" si="30"/>
        <v>21.540000000000003</v>
      </c>
      <c r="K124" s="321">
        <f t="shared" si="30"/>
        <v>57.400000000000006</v>
      </c>
      <c r="L124" s="203">
        <f t="shared" si="30"/>
        <v>22</v>
      </c>
    </row>
    <row r="125" spans="1:12" ht="14.25" thickBot="1" thickTop="1">
      <c r="A125" s="204" t="s">
        <v>468</v>
      </c>
      <c r="B125" s="205">
        <f>H124/$H125</f>
        <v>165.18</v>
      </c>
      <c r="C125" s="206">
        <f>I124/$H125</f>
        <v>6.006666666666667</v>
      </c>
      <c r="D125" s="206">
        <f>J124/$H125</f>
        <v>7.180000000000001</v>
      </c>
      <c r="E125" s="209">
        <f>K124/$H125</f>
        <v>19.133333333333336</v>
      </c>
      <c r="F125" s="209">
        <f>L124/$H125</f>
        <v>7.333333333333333</v>
      </c>
      <c r="G125" s="210">
        <f>G124/H125</f>
        <v>406.6666666666667</v>
      </c>
      <c r="H125" s="211">
        <v>3</v>
      </c>
      <c r="I125" s="207" t="s">
        <v>469</v>
      </c>
      <c r="J125" s="208"/>
      <c r="K125" s="208"/>
      <c r="L125" s="322"/>
    </row>
  </sheetData>
  <sheetProtection/>
  <mergeCells count="40">
    <mergeCell ref="G101:G102"/>
    <mergeCell ref="H101:L101"/>
    <mergeCell ref="A73:A75"/>
    <mergeCell ref="B73:F73"/>
    <mergeCell ref="G73:G74"/>
    <mergeCell ref="H73:L73"/>
    <mergeCell ref="A87:A89"/>
    <mergeCell ref="B87:F87"/>
    <mergeCell ref="G87:G88"/>
    <mergeCell ref="H87:L87"/>
    <mergeCell ref="A116:A118"/>
    <mergeCell ref="B116:F116"/>
    <mergeCell ref="G116:G117"/>
    <mergeCell ref="H116:L116"/>
    <mergeCell ref="A101:A103"/>
    <mergeCell ref="B101:F101"/>
    <mergeCell ref="A47:A49"/>
    <mergeCell ref="B47:F47"/>
    <mergeCell ref="G47:G48"/>
    <mergeCell ref="H47:L47"/>
    <mergeCell ref="A62:A64"/>
    <mergeCell ref="B62:F62"/>
    <mergeCell ref="G62:G63"/>
    <mergeCell ref="H62:L62"/>
    <mergeCell ref="A25:A27"/>
    <mergeCell ref="B25:F25"/>
    <mergeCell ref="G25:G26"/>
    <mergeCell ref="H25:L25"/>
    <mergeCell ref="A34:A36"/>
    <mergeCell ref="B34:F34"/>
    <mergeCell ref="G34:G35"/>
    <mergeCell ref="H34:L34"/>
    <mergeCell ref="A3:A5"/>
    <mergeCell ref="B3:F3"/>
    <mergeCell ref="G3:G4"/>
    <mergeCell ref="H3:L3"/>
    <mergeCell ref="A14:A16"/>
    <mergeCell ref="B14:F14"/>
    <mergeCell ref="G14:G15"/>
    <mergeCell ref="H14:L14"/>
  </mergeCells>
  <hyperlinks>
    <hyperlink ref="N1" r:id="rId1" display="http://www.fogyinfo.hu/recipes?rendszer_id=7&amp;eteltipus_id=&amp;submit=Keres%E9s"/>
  </hyperlinks>
  <printOptions/>
  <pageMargins left="0.65" right="0.42" top="0.28" bottom="0.28" header="0.17" footer="0.17"/>
  <pageSetup horizontalDpi="600" verticalDpi="6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1">
      <pane ySplit="1" topLeftCell="A77" activePane="bottomLeft" state="frozen"/>
      <selection pane="topLeft" activeCell="A1" sqref="A1"/>
      <selection pane="bottomLeft" activeCell="B95" sqref="B95:G95"/>
    </sheetView>
  </sheetViews>
  <sheetFormatPr defaultColWidth="9.00390625" defaultRowHeight="12.75"/>
  <cols>
    <col min="1" max="1" width="26.125" style="13" customWidth="1"/>
    <col min="2" max="2" width="7.625" style="13" customWidth="1"/>
    <col min="3" max="3" width="8.00390625" style="13" customWidth="1"/>
    <col min="4" max="4" width="5.375" style="13" customWidth="1"/>
    <col min="5" max="5" width="5.25390625" style="13" customWidth="1"/>
    <col min="6" max="6" width="5.125" style="13" customWidth="1"/>
    <col min="7" max="7" width="5.75390625" style="13" customWidth="1"/>
    <col min="8" max="9" width="7.625" style="13" customWidth="1"/>
    <col min="10" max="10" width="5.375" style="13" customWidth="1"/>
    <col min="11" max="11" width="5.25390625" style="13" customWidth="1"/>
    <col min="12" max="12" width="5.00390625" style="13" customWidth="1"/>
    <col min="13" max="13" width="10.00390625" style="13" customWidth="1"/>
    <col min="14" max="16384" width="9.125" style="13" customWidth="1"/>
  </cols>
  <sheetData>
    <row r="1" spans="1:14" ht="13.5" thickBot="1">
      <c r="A1" s="102" t="s">
        <v>465</v>
      </c>
      <c r="B1" s="102" t="s">
        <v>408</v>
      </c>
      <c r="C1" s="102"/>
      <c r="D1" s="102" t="s">
        <v>409</v>
      </c>
      <c r="E1" s="102"/>
      <c r="F1" s="102"/>
      <c r="G1" s="102" t="s">
        <v>470</v>
      </c>
      <c r="H1" s="102"/>
      <c r="I1" s="264"/>
      <c r="J1" s="201"/>
      <c r="K1" s="13" t="s">
        <v>463</v>
      </c>
      <c r="M1" s="41" t="s">
        <v>828</v>
      </c>
      <c r="N1" s="342" t="s">
        <v>829</v>
      </c>
    </row>
    <row r="2" ht="13.5" thickBot="1"/>
    <row r="3" spans="1:12" ht="12.75">
      <c r="A3" s="659" t="s">
        <v>732</v>
      </c>
      <c r="B3" s="642" t="s">
        <v>649</v>
      </c>
      <c r="C3" s="652"/>
      <c r="D3" s="652"/>
      <c r="E3" s="652"/>
      <c r="F3" s="653"/>
      <c r="G3" s="654" t="s">
        <v>651</v>
      </c>
      <c r="H3" s="642" t="s">
        <v>650</v>
      </c>
      <c r="I3" s="652"/>
      <c r="J3" s="652"/>
      <c r="K3" s="652"/>
      <c r="L3" s="653"/>
    </row>
    <row r="4" spans="1:12" ht="12.75">
      <c r="A4" s="660"/>
      <c r="B4" s="63" t="s">
        <v>654</v>
      </c>
      <c r="C4" s="64" t="s">
        <v>656</v>
      </c>
      <c r="D4" s="64" t="s">
        <v>483</v>
      </c>
      <c r="E4" s="65" t="s">
        <v>655</v>
      </c>
      <c r="F4" s="68" t="s">
        <v>371</v>
      </c>
      <c r="G4" s="655"/>
      <c r="H4" s="67" t="s">
        <v>654</v>
      </c>
      <c r="I4" s="64" t="s">
        <v>656</v>
      </c>
      <c r="J4" s="64" t="s">
        <v>483</v>
      </c>
      <c r="K4" s="65" t="s">
        <v>655</v>
      </c>
      <c r="L4" s="68" t="s">
        <v>371</v>
      </c>
    </row>
    <row r="5" spans="1:12" ht="13.5" thickBot="1">
      <c r="A5" s="661"/>
      <c r="B5" s="74" t="s">
        <v>653</v>
      </c>
      <c r="C5" s="75" t="s">
        <v>652</v>
      </c>
      <c r="D5" s="75" t="s">
        <v>652</v>
      </c>
      <c r="E5" s="76" t="s">
        <v>652</v>
      </c>
      <c r="F5" s="78" t="s">
        <v>652</v>
      </c>
      <c r="G5" s="77" t="s">
        <v>652</v>
      </c>
      <c r="H5" s="156" t="s">
        <v>653</v>
      </c>
      <c r="I5" s="75" t="s">
        <v>652</v>
      </c>
      <c r="J5" s="75" t="s">
        <v>652</v>
      </c>
      <c r="K5" s="76" t="s">
        <v>652</v>
      </c>
      <c r="L5" s="78" t="s">
        <v>652</v>
      </c>
    </row>
    <row r="6" spans="1:12" ht="12.75">
      <c r="A6" s="157" t="s">
        <v>738</v>
      </c>
      <c r="B6" s="128">
        <f>C6*4+D6*9+E6*4</f>
        <v>382.20000000000005</v>
      </c>
      <c r="C6" s="158">
        <v>15</v>
      </c>
      <c r="D6" s="158">
        <v>3.4</v>
      </c>
      <c r="E6" s="158">
        <v>72.9</v>
      </c>
      <c r="F6" s="317">
        <v>3.2</v>
      </c>
      <c r="G6" s="89">
        <v>250</v>
      </c>
      <c r="H6" s="160">
        <f aca="true" t="shared" si="0" ref="H6:L10">B6/100*$G6</f>
        <v>955.5000000000001</v>
      </c>
      <c r="I6" s="128">
        <f t="shared" si="0"/>
        <v>37.5</v>
      </c>
      <c r="J6" s="128">
        <f t="shared" si="0"/>
        <v>8.5</v>
      </c>
      <c r="K6" s="279">
        <f t="shared" si="0"/>
        <v>182.25000000000003</v>
      </c>
      <c r="L6" s="129">
        <f t="shared" si="0"/>
        <v>8</v>
      </c>
    </row>
    <row r="7" spans="1:12" ht="12.75">
      <c r="A7" s="161" t="s">
        <v>148</v>
      </c>
      <c r="B7" s="187">
        <f>C7*4+D7*9+E7*4</f>
        <v>31.9</v>
      </c>
      <c r="C7" s="107">
        <v>1.6</v>
      </c>
      <c r="D7" s="107">
        <v>0.3</v>
      </c>
      <c r="E7" s="107">
        <v>5.7</v>
      </c>
      <c r="F7" s="286">
        <v>2.4</v>
      </c>
      <c r="G7" s="135">
        <v>500</v>
      </c>
      <c r="H7" s="188">
        <f t="shared" si="0"/>
        <v>159.5</v>
      </c>
      <c r="I7" s="187">
        <f t="shared" si="0"/>
        <v>8</v>
      </c>
      <c r="J7" s="187">
        <f t="shared" si="0"/>
        <v>1.5</v>
      </c>
      <c r="K7" s="325">
        <f t="shared" si="0"/>
        <v>28.5</v>
      </c>
      <c r="L7" s="282">
        <f t="shared" si="0"/>
        <v>12</v>
      </c>
    </row>
    <row r="8" spans="1:12" ht="12.75">
      <c r="A8" s="161" t="s">
        <v>744</v>
      </c>
      <c r="B8" s="187">
        <f>C8*4+D8*9+E8*4</f>
        <v>399.6</v>
      </c>
      <c r="C8" s="107">
        <v>0</v>
      </c>
      <c r="D8" s="107">
        <v>0</v>
      </c>
      <c r="E8" s="107">
        <v>99.9</v>
      </c>
      <c r="F8" s="286">
        <v>0</v>
      </c>
      <c r="G8" s="135">
        <v>15</v>
      </c>
      <c r="H8" s="188">
        <f t="shared" si="0"/>
        <v>59.940000000000005</v>
      </c>
      <c r="I8" s="187">
        <f t="shared" si="0"/>
        <v>0</v>
      </c>
      <c r="J8" s="187">
        <f t="shared" si="0"/>
        <v>0</v>
      </c>
      <c r="K8" s="325">
        <f t="shared" si="0"/>
        <v>14.985000000000001</v>
      </c>
      <c r="L8" s="282">
        <f t="shared" si="0"/>
        <v>0</v>
      </c>
    </row>
    <row r="9" spans="1:12" ht="12.75">
      <c r="A9" s="161" t="s">
        <v>739</v>
      </c>
      <c r="B9" s="98">
        <f>C9*4+D9*9+E9*4</f>
        <v>897.7</v>
      </c>
      <c r="C9" s="107">
        <v>0.1</v>
      </c>
      <c r="D9" s="107">
        <v>99.7</v>
      </c>
      <c r="E9" s="107">
        <v>0</v>
      </c>
      <c r="F9" s="286">
        <v>0</v>
      </c>
      <c r="G9" s="135">
        <v>20</v>
      </c>
      <c r="H9" s="162">
        <f t="shared" si="0"/>
        <v>179.54000000000002</v>
      </c>
      <c r="I9" s="130">
        <f t="shared" si="0"/>
        <v>0.02</v>
      </c>
      <c r="J9" s="130">
        <f t="shared" si="0"/>
        <v>19.94</v>
      </c>
      <c r="K9" s="320">
        <f t="shared" si="0"/>
        <v>0</v>
      </c>
      <c r="L9" s="282">
        <f t="shared" si="0"/>
        <v>0</v>
      </c>
    </row>
    <row r="10" spans="1:12" ht="13.5" thickBot="1">
      <c r="A10" s="167" t="s">
        <v>547</v>
      </c>
      <c r="B10" s="98">
        <f>C10*4+D10*9+E10*4</f>
        <v>0</v>
      </c>
      <c r="C10" s="168"/>
      <c r="D10" s="168"/>
      <c r="E10" s="326"/>
      <c r="F10" s="327"/>
      <c r="G10" s="169">
        <v>500</v>
      </c>
      <c r="H10" s="162">
        <f t="shared" si="0"/>
        <v>0</v>
      </c>
      <c r="I10" s="130">
        <f t="shared" si="0"/>
        <v>0</v>
      </c>
      <c r="J10" s="130">
        <f t="shared" si="0"/>
        <v>0</v>
      </c>
      <c r="K10" s="320">
        <f t="shared" si="0"/>
        <v>0</v>
      </c>
      <c r="L10" s="282">
        <f t="shared" si="0"/>
        <v>0</v>
      </c>
    </row>
    <row r="11" spans="1:12" ht="13.5" thickBot="1">
      <c r="A11" s="118" t="s">
        <v>657</v>
      </c>
      <c r="B11" s="163">
        <f>H11/$G11*100</f>
        <v>105.40700389105058</v>
      </c>
      <c r="C11" s="164">
        <f>I11/$G11*100</f>
        <v>3.5424124513618676</v>
      </c>
      <c r="D11" s="164">
        <f>J11/$G11*100</f>
        <v>2.3299610894941636</v>
      </c>
      <c r="E11" s="316">
        <f>K11/$G11*100</f>
        <v>17.566926070038914</v>
      </c>
      <c r="F11" s="319">
        <f>L11/$G11*100</f>
        <v>1.556420233463035</v>
      </c>
      <c r="G11" s="119">
        <f aca="true" t="shared" si="1" ref="G11:L11">SUM(G6:G10)</f>
        <v>1285</v>
      </c>
      <c r="H11" s="165">
        <f t="shared" si="1"/>
        <v>1354.48</v>
      </c>
      <c r="I11" s="121">
        <f t="shared" si="1"/>
        <v>45.52</v>
      </c>
      <c r="J11" s="121">
        <f t="shared" si="1"/>
        <v>29.94</v>
      </c>
      <c r="K11" s="321">
        <f t="shared" si="1"/>
        <v>225.73500000000004</v>
      </c>
      <c r="L11" s="203">
        <f t="shared" si="1"/>
        <v>20</v>
      </c>
    </row>
    <row r="12" spans="1:12" ht="14.25" thickBot="1" thickTop="1">
      <c r="A12" s="204" t="s">
        <v>468</v>
      </c>
      <c r="B12" s="205">
        <f>H11/$H12</f>
        <v>270.896</v>
      </c>
      <c r="C12" s="206">
        <f>I11/$H12</f>
        <v>9.104000000000001</v>
      </c>
      <c r="D12" s="206">
        <f>J11/$H12</f>
        <v>5.988</v>
      </c>
      <c r="E12" s="209">
        <f>K11/$H12</f>
        <v>45.147000000000006</v>
      </c>
      <c r="F12" s="209">
        <f>L11/$H12</f>
        <v>4</v>
      </c>
      <c r="G12" s="210">
        <f>G11/H12</f>
        <v>257</v>
      </c>
      <c r="H12" s="211">
        <v>5</v>
      </c>
      <c r="I12" s="207" t="s">
        <v>469</v>
      </c>
      <c r="J12" s="208"/>
      <c r="K12" s="208"/>
      <c r="L12" s="322"/>
    </row>
    <row r="13" ht="13.5" thickBot="1"/>
    <row r="14" spans="1:12" ht="12.75">
      <c r="A14" s="659" t="s">
        <v>742</v>
      </c>
      <c r="B14" s="642" t="s">
        <v>649</v>
      </c>
      <c r="C14" s="643"/>
      <c r="D14" s="643"/>
      <c r="E14" s="643"/>
      <c r="F14" s="644"/>
      <c r="G14" s="645" t="s">
        <v>651</v>
      </c>
      <c r="H14" s="642" t="s">
        <v>650</v>
      </c>
      <c r="I14" s="647"/>
      <c r="J14" s="647"/>
      <c r="K14" s="647"/>
      <c r="L14" s="648"/>
    </row>
    <row r="15" spans="1:12" ht="12.75">
      <c r="A15" s="660"/>
      <c r="B15" s="63" t="s">
        <v>654</v>
      </c>
      <c r="C15" s="64" t="s">
        <v>656</v>
      </c>
      <c r="D15" s="64" t="s">
        <v>483</v>
      </c>
      <c r="E15" s="65" t="s">
        <v>655</v>
      </c>
      <c r="F15" s="68" t="s">
        <v>371</v>
      </c>
      <c r="G15" s="646"/>
      <c r="H15" s="67" t="s">
        <v>654</v>
      </c>
      <c r="I15" s="64" t="s">
        <v>656</v>
      </c>
      <c r="J15" s="64" t="s">
        <v>483</v>
      </c>
      <c r="K15" s="65" t="s">
        <v>655</v>
      </c>
      <c r="L15" s="68" t="s">
        <v>371</v>
      </c>
    </row>
    <row r="16" spans="1:12" ht="13.5" thickBot="1">
      <c r="A16" s="661"/>
      <c r="B16" s="74" t="s">
        <v>653</v>
      </c>
      <c r="C16" s="75" t="s">
        <v>652</v>
      </c>
      <c r="D16" s="75" t="s">
        <v>652</v>
      </c>
      <c r="E16" s="76" t="s">
        <v>652</v>
      </c>
      <c r="F16" s="78" t="s">
        <v>652</v>
      </c>
      <c r="G16" s="77" t="s">
        <v>652</v>
      </c>
      <c r="H16" s="156" t="s">
        <v>653</v>
      </c>
      <c r="I16" s="75" t="s">
        <v>652</v>
      </c>
      <c r="J16" s="75" t="s">
        <v>652</v>
      </c>
      <c r="K16" s="76" t="s">
        <v>652</v>
      </c>
      <c r="L16" s="78" t="s">
        <v>652</v>
      </c>
    </row>
    <row r="17" spans="1:12" ht="12.75">
      <c r="A17" s="157" t="s">
        <v>738</v>
      </c>
      <c r="B17" s="128">
        <f>C17*4+D17*9+E17*4</f>
        <v>382.20000000000005</v>
      </c>
      <c r="C17" s="158">
        <v>15</v>
      </c>
      <c r="D17" s="158">
        <v>3.4</v>
      </c>
      <c r="E17" s="158">
        <v>72.9</v>
      </c>
      <c r="F17" s="317">
        <v>3.2</v>
      </c>
      <c r="G17" s="89">
        <v>250</v>
      </c>
      <c r="H17" s="160">
        <f aca="true" t="shared" si="2" ref="H17:L21">B17/100*$G17</f>
        <v>955.5000000000001</v>
      </c>
      <c r="I17" s="128">
        <f t="shared" si="2"/>
        <v>37.5</v>
      </c>
      <c r="J17" s="128">
        <f t="shared" si="2"/>
        <v>8.5</v>
      </c>
      <c r="K17" s="279">
        <f t="shared" si="2"/>
        <v>182.25000000000003</v>
      </c>
      <c r="L17" s="129">
        <f t="shared" si="2"/>
        <v>8</v>
      </c>
    </row>
    <row r="18" spans="1:12" ht="12.75">
      <c r="A18" s="161" t="s">
        <v>741</v>
      </c>
      <c r="B18" s="187">
        <f>C18*4+D18*9+E18*4</f>
        <v>86.3</v>
      </c>
      <c r="C18" s="107">
        <v>2.5</v>
      </c>
      <c r="D18" s="107">
        <v>0.3</v>
      </c>
      <c r="E18" s="107">
        <v>18.4</v>
      </c>
      <c r="F18" s="286">
        <v>3</v>
      </c>
      <c r="G18" s="135">
        <v>600</v>
      </c>
      <c r="H18" s="188">
        <f t="shared" si="2"/>
        <v>517.8</v>
      </c>
      <c r="I18" s="187">
        <f t="shared" si="2"/>
        <v>15</v>
      </c>
      <c r="J18" s="187">
        <f t="shared" si="2"/>
        <v>1.8</v>
      </c>
      <c r="K18" s="325">
        <f t="shared" si="2"/>
        <v>110.39999999999999</v>
      </c>
      <c r="L18" s="282">
        <f t="shared" si="2"/>
        <v>18</v>
      </c>
    </row>
    <row r="19" spans="1:12" ht="12.75">
      <c r="A19" s="161" t="s">
        <v>752</v>
      </c>
      <c r="B19" s="187">
        <f>C19*4+D19*9+E19*4</f>
        <v>39.800000000000004</v>
      </c>
      <c r="C19" s="107">
        <v>1.2</v>
      </c>
      <c r="D19" s="107">
        <v>0.2</v>
      </c>
      <c r="E19" s="107">
        <v>8.3</v>
      </c>
      <c r="F19" s="286">
        <v>2</v>
      </c>
      <c r="G19" s="135">
        <v>200</v>
      </c>
      <c r="H19" s="188">
        <f t="shared" si="2"/>
        <v>79.60000000000001</v>
      </c>
      <c r="I19" s="187">
        <f t="shared" si="2"/>
        <v>2.4</v>
      </c>
      <c r="J19" s="187">
        <f t="shared" si="2"/>
        <v>0.4</v>
      </c>
      <c r="K19" s="325">
        <f t="shared" si="2"/>
        <v>16.6</v>
      </c>
      <c r="L19" s="282">
        <f t="shared" si="2"/>
        <v>4</v>
      </c>
    </row>
    <row r="20" spans="1:12" ht="12.75">
      <c r="A20" s="161" t="s">
        <v>739</v>
      </c>
      <c r="B20" s="98">
        <f>C20*4+D20*9+E20*4</f>
        <v>897.7</v>
      </c>
      <c r="C20" s="107">
        <v>0.1</v>
      </c>
      <c r="D20" s="107">
        <v>99.7</v>
      </c>
      <c r="E20" s="107">
        <v>0</v>
      </c>
      <c r="F20" s="286">
        <v>0</v>
      </c>
      <c r="G20" s="135">
        <v>20</v>
      </c>
      <c r="H20" s="162">
        <f t="shared" si="2"/>
        <v>179.54000000000002</v>
      </c>
      <c r="I20" s="130">
        <f t="shared" si="2"/>
        <v>0.02</v>
      </c>
      <c r="J20" s="130">
        <f t="shared" si="2"/>
        <v>19.94</v>
      </c>
      <c r="K20" s="320">
        <f t="shared" si="2"/>
        <v>0</v>
      </c>
      <c r="L20" s="282">
        <f t="shared" si="2"/>
        <v>0</v>
      </c>
    </row>
    <row r="21" spans="1:12" ht="13.5" thickBot="1">
      <c r="A21" s="167" t="s">
        <v>740</v>
      </c>
      <c r="B21" s="98">
        <f>C21*4+D21*9+E21*4</f>
        <v>0</v>
      </c>
      <c r="C21" s="168"/>
      <c r="D21" s="168"/>
      <c r="E21" s="326"/>
      <c r="F21" s="327"/>
      <c r="G21" s="169">
        <v>500</v>
      </c>
      <c r="H21" s="162">
        <f t="shared" si="2"/>
        <v>0</v>
      </c>
      <c r="I21" s="130">
        <f t="shared" si="2"/>
        <v>0</v>
      </c>
      <c r="J21" s="130">
        <f t="shared" si="2"/>
        <v>0</v>
      </c>
      <c r="K21" s="320">
        <f t="shared" si="2"/>
        <v>0</v>
      </c>
      <c r="L21" s="282">
        <f t="shared" si="2"/>
        <v>0</v>
      </c>
    </row>
    <row r="22" spans="1:12" ht="13.5" thickBot="1">
      <c r="A22" s="118" t="s">
        <v>657</v>
      </c>
      <c r="B22" s="163">
        <f>H22/$G22*100</f>
        <v>110.34649681528663</v>
      </c>
      <c r="C22" s="164">
        <f>I22/$G22*100</f>
        <v>3.498089171974522</v>
      </c>
      <c r="D22" s="164">
        <f>J22/$G22*100</f>
        <v>1.9515923566878983</v>
      </c>
      <c r="E22" s="316">
        <f>K22/$G22*100</f>
        <v>19.697452229299365</v>
      </c>
      <c r="F22" s="319">
        <f>L22/$G22*100</f>
        <v>1.910828025477707</v>
      </c>
      <c r="G22" s="119">
        <f aca="true" t="shared" si="3" ref="G22:L22">SUM(G17:G21)</f>
        <v>1570</v>
      </c>
      <c r="H22" s="165">
        <f t="shared" si="3"/>
        <v>1732.44</v>
      </c>
      <c r="I22" s="121">
        <f t="shared" si="3"/>
        <v>54.92</v>
      </c>
      <c r="J22" s="121">
        <f t="shared" si="3"/>
        <v>30.64</v>
      </c>
      <c r="K22" s="321">
        <f t="shared" si="3"/>
        <v>309.25000000000006</v>
      </c>
      <c r="L22" s="203">
        <f t="shared" si="3"/>
        <v>30</v>
      </c>
    </row>
    <row r="23" spans="1:12" ht="14.25" thickBot="1" thickTop="1">
      <c r="A23" s="204" t="s">
        <v>468</v>
      </c>
      <c r="B23" s="205">
        <f>H22/$H23</f>
        <v>346.488</v>
      </c>
      <c r="C23" s="206">
        <f>I22/$H23</f>
        <v>10.984</v>
      </c>
      <c r="D23" s="206">
        <f>J22/$H23</f>
        <v>6.128</v>
      </c>
      <c r="E23" s="209">
        <f>K22/$H23</f>
        <v>61.85000000000001</v>
      </c>
      <c r="F23" s="209">
        <f>L22/$H23</f>
        <v>6</v>
      </c>
      <c r="G23" s="210">
        <f>G22/H23</f>
        <v>314</v>
      </c>
      <c r="H23" s="211">
        <v>5</v>
      </c>
      <c r="I23" s="207" t="s">
        <v>469</v>
      </c>
      <c r="J23" s="208"/>
      <c r="K23" s="208"/>
      <c r="L23" s="322"/>
    </row>
    <row r="24" ht="13.5" thickBot="1"/>
    <row r="25" spans="1:12" ht="12.75">
      <c r="A25" s="639" t="s">
        <v>1403</v>
      </c>
      <c r="B25" s="642" t="s">
        <v>649</v>
      </c>
      <c r="C25" s="652"/>
      <c r="D25" s="652"/>
      <c r="E25" s="652"/>
      <c r="F25" s="653"/>
      <c r="G25" s="654" t="s">
        <v>651</v>
      </c>
      <c r="H25" s="642" t="s">
        <v>650</v>
      </c>
      <c r="I25" s="652"/>
      <c r="J25" s="652"/>
      <c r="K25" s="652"/>
      <c r="L25" s="653"/>
    </row>
    <row r="26" spans="1:12" ht="12.75">
      <c r="A26" s="640"/>
      <c r="B26" s="63" t="s">
        <v>654</v>
      </c>
      <c r="C26" s="64" t="s">
        <v>656</v>
      </c>
      <c r="D26" s="64" t="s">
        <v>483</v>
      </c>
      <c r="E26" s="65" t="s">
        <v>655</v>
      </c>
      <c r="F26" s="68" t="s">
        <v>371</v>
      </c>
      <c r="G26" s="655"/>
      <c r="H26" s="67" t="s">
        <v>654</v>
      </c>
      <c r="I26" s="64" t="s">
        <v>656</v>
      </c>
      <c r="J26" s="64" t="s">
        <v>483</v>
      </c>
      <c r="K26" s="65" t="s">
        <v>655</v>
      </c>
      <c r="L26" s="68" t="s">
        <v>371</v>
      </c>
    </row>
    <row r="27" spans="1:12" ht="13.5" thickBot="1">
      <c r="A27" s="641"/>
      <c r="B27" s="74" t="s">
        <v>653</v>
      </c>
      <c r="C27" s="75" t="s">
        <v>652</v>
      </c>
      <c r="D27" s="75" t="s">
        <v>652</v>
      </c>
      <c r="E27" s="76" t="s">
        <v>652</v>
      </c>
      <c r="F27" s="78" t="s">
        <v>652</v>
      </c>
      <c r="G27" s="77" t="s">
        <v>652</v>
      </c>
      <c r="H27" s="156" t="s">
        <v>653</v>
      </c>
      <c r="I27" s="75" t="s">
        <v>652</v>
      </c>
      <c r="J27" s="75" t="s">
        <v>652</v>
      </c>
      <c r="K27" s="76" t="s">
        <v>652</v>
      </c>
      <c r="L27" s="78" t="s">
        <v>652</v>
      </c>
    </row>
    <row r="28" spans="1:12" ht="12.75">
      <c r="A28" s="157" t="s">
        <v>820</v>
      </c>
      <c r="B28" s="128">
        <f aca="true" t="shared" si="4" ref="B28:B34">C28*4+D28*9+E28*4</f>
        <v>86.3</v>
      </c>
      <c r="C28" s="158">
        <v>2.5</v>
      </c>
      <c r="D28" s="158">
        <v>0.3</v>
      </c>
      <c r="E28" s="158">
        <v>18.4</v>
      </c>
      <c r="F28" s="317">
        <v>3</v>
      </c>
      <c r="G28" s="89">
        <v>1000</v>
      </c>
      <c r="H28" s="160">
        <f aca="true" t="shared" si="5" ref="H28:L34">B28/100*$G28</f>
        <v>863</v>
      </c>
      <c r="I28" s="128">
        <f t="shared" si="5"/>
        <v>25</v>
      </c>
      <c r="J28" s="128">
        <f t="shared" si="5"/>
        <v>3</v>
      </c>
      <c r="K28" s="279">
        <f t="shared" si="5"/>
        <v>184</v>
      </c>
      <c r="L28" s="129">
        <f t="shared" si="5"/>
        <v>30</v>
      </c>
    </row>
    <row r="29" spans="1:12" ht="12.75">
      <c r="A29" s="161" t="s">
        <v>660</v>
      </c>
      <c r="B29" s="187">
        <f t="shared" si="4"/>
        <v>330.59999999999997</v>
      </c>
      <c r="C29" s="107">
        <v>9.8</v>
      </c>
      <c r="D29" s="107">
        <v>1</v>
      </c>
      <c r="E29" s="107">
        <v>70.6</v>
      </c>
      <c r="F29" s="286">
        <v>3.2</v>
      </c>
      <c r="G29" s="135">
        <v>300</v>
      </c>
      <c r="H29" s="188">
        <f t="shared" si="5"/>
        <v>991.7999999999998</v>
      </c>
      <c r="I29" s="187">
        <f t="shared" si="5"/>
        <v>29.400000000000002</v>
      </c>
      <c r="J29" s="187">
        <f t="shared" si="5"/>
        <v>3</v>
      </c>
      <c r="K29" s="325">
        <f t="shared" si="5"/>
        <v>211.79999999999998</v>
      </c>
      <c r="L29" s="282">
        <f t="shared" si="5"/>
        <v>9.6</v>
      </c>
    </row>
    <row r="30" spans="1:12" ht="12.75">
      <c r="A30" s="161" t="s">
        <v>540</v>
      </c>
      <c r="B30" s="187">
        <f t="shared" si="4"/>
        <v>165</v>
      </c>
      <c r="C30" s="107">
        <v>13.5</v>
      </c>
      <c r="D30" s="107">
        <v>12</v>
      </c>
      <c r="E30" s="107">
        <v>0.75</v>
      </c>
      <c r="F30" s="286">
        <v>0</v>
      </c>
      <c r="G30" s="135">
        <v>100</v>
      </c>
      <c r="H30" s="188">
        <f t="shared" si="5"/>
        <v>165</v>
      </c>
      <c r="I30" s="187">
        <f t="shared" si="5"/>
        <v>13.5</v>
      </c>
      <c r="J30" s="187">
        <f t="shared" si="5"/>
        <v>12</v>
      </c>
      <c r="K30" s="325">
        <f t="shared" si="5"/>
        <v>0.75</v>
      </c>
      <c r="L30" s="282">
        <f t="shared" si="5"/>
        <v>0</v>
      </c>
    </row>
    <row r="31" spans="1:12" ht="12.75">
      <c r="A31" s="161" t="s">
        <v>821</v>
      </c>
      <c r="B31" s="187">
        <f t="shared" si="4"/>
        <v>631.2</v>
      </c>
      <c r="C31" s="107">
        <v>0</v>
      </c>
      <c r="D31" s="107">
        <v>70</v>
      </c>
      <c r="E31" s="107">
        <v>0.3</v>
      </c>
      <c r="F31" s="286">
        <v>0</v>
      </c>
      <c r="G31" s="135">
        <v>60</v>
      </c>
      <c r="H31" s="188">
        <f t="shared" si="5"/>
        <v>378.72</v>
      </c>
      <c r="I31" s="187">
        <f t="shared" si="5"/>
        <v>0</v>
      </c>
      <c r="J31" s="187">
        <f t="shared" si="5"/>
        <v>42</v>
      </c>
      <c r="K31" s="325">
        <f t="shared" si="5"/>
        <v>0.18</v>
      </c>
      <c r="L31" s="282">
        <f t="shared" si="5"/>
        <v>0</v>
      </c>
    </row>
    <row r="32" spans="1:12" ht="12.75">
      <c r="A32" s="166" t="s">
        <v>487</v>
      </c>
      <c r="B32" s="98">
        <f t="shared" si="4"/>
        <v>343.7</v>
      </c>
      <c r="C32" s="87">
        <v>10.2</v>
      </c>
      <c r="D32" s="87">
        <v>0.9</v>
      </c>
      <c r="E32" s="87">
        <v>73.7</v>
      </c>
      <c r="F32" s="318">
        <v>1.2</v>
      </c>
      <c r="G32" s="96">
        <v>250</v>
      </c>
      <c r="H32" s="188">
        <f t="shared" si="5"/>
        <v>859.25</v>
      </c>
      <c r="I32" s="187">
        <f t="shared" si="5"/>
        <v>25.5</v>
      </c>
      <c r="J32" s="187">
        <f t="shared" si="5"/>
        <v>2.2500000000000004</v>
      </c>
      <c r="K32" s="325">
        <f t="shared" si="5"/>
        <v>184.25</v>
      </c>
      <c r="L32" s="282">
        <f t="shared" si="5"/>
        <v>3</v>
      </c>
    </row>
    <row r="33" spans="1:12" ht="12.75">
      <c r="A33" s="161" t="s">
        <v>739</v>
      </c>
      <c r="B33" s="98">
        <f t="shared" si="4"/>
        <v>897.7</v>
      </c>
      <c r="C33" s="107">
        <v>0.1</v>
      </c>
      <c r="D33" s="107">
        <v>99.7</v>
      </c>
      <c r="E33" s="107">
        <v>0</v>
      </c>
      <c r="F33" s="286">
        <v>0</v>
      </c>
      <c r="G33" s="135">
        <v>150</v>
      </c>
      <c r="H33" s="162">
        <f t="shared" si="5"/>
        <v>1346.55</v>
      </c>
      <c r="I33" s="130">
        <f t="shared" si="5"/>
        <v>0.15</v>
      </c>
      <c r="J33" s="130">
        <f t="shared" si="5"/>
        <v>149.55</v>
      </c>
      <c r="K33" s="320">
        <f t="shared" si="5"/>
        <v>0</v>
      </c>
      <c r="L33" s="282">
        <f t="shared" si="5"/>
        <v>0</v>
      </c>
    </row>
    <row r="34" spans="1:12" ht="13.5" thickBot="1">
      <c r="A34" s="167" t="s">
        <v>411</v>
      </c>
      <c r="B34" s="98">
        <f t="shared" si="4"/>
        <v>0</v>
      </c>
      <c r="C34" s="168"/>
      <c r="D34" s="168"/>
      <c r="E34" s="326"/>
      <c r="F34" s="327"/>
      <c r="G34" s="169">
        <v>250</v>
      </c>
      <c r="H34" s="162">
        <f t="shared" si="5"/>
        <v>0</v>
      </c>
      <c r="I34" s="130">
        <f t="shared" si="5"/>
        <v>0</v>
      </c>
      <c r="J34" s="130">
        <f t="shared" si="5"/>
        <v>0</v>
      </c>
      <c r="K34" s="320">
        <f t="shared" si="5"/>
        <v>0</v>
      </c>
      <c r="L34" s="282">
        <f t="shared" si="5"/>
        <v>0</v>
      </c>
    </row>
    <row r="35" spans="1:12" ht="13.5" thickBot="1">
      <c r="A35" s="118" t="s">
        <v>657</v>
      </c>
      <c r="B35" s="163">
        <f>H35/$G35*100</f>
        <v>218.21421800947866</v>
      </c>
      <c r="C35" s="164">
        <f>I35/$G35*100</f>
        <v>4.4336492890995265</v>
      </c>
      <c r="D35" s="164">
        <f>J35/$G35*100</f>
        <v>10.03791469194313</v>
      </c>
      <c r="E35" s="316">
        <f>K35/$G35*100</f>
        <v>27.534597156398107</v>
      </c>
      <c r="F35" s="319">
        <f>L35/$G35*100</f>
        <v>2.0189573459715637</v>
      </c>
      <c r="G35" s="119">
        <f aca="true" t="shared" si="6" ref="G35:L35">SUM(G28:G34)</f>
        <v>2110</v>
      </c>
      <c r="H35" s="165">
        <f t="shared" si="6"/>
        <v>4604.32</v>
      </c>
      <c r="I35" s="121">
        <f t="shared" si="6"/>
        <v>93.55000000000001</v>
      </c>
      <c r="J35" s="121">
        <f t="shared" si="6"/>
        <v>211.8</v>
      </c>
      <c r="K35" s="321">
        <f t="shared" si="6"/>
        <v>580.98</v>
      </c>
      <c r="L35" s="203">
        <f t="shared" si="6"/>
        <v>42.6</v>
      </c>
    </row>
    <row r="36" spans="1:12" ht="14.25" thickBot="1" thickTop="1">
      <c r="A36" s="204" t="s">
        <v>468</v>
      </c>
      <c r="B36" s="205">
        <f>H35/$H36</f>
        <v>511.5911111111111</v>
      </c>
      <c r="C36" s="206">
        <f>I35/$H36</f>
        <v>10.394444444444446</v>
      </c>
      <c r="D36" s="206">
        <f>J35/$H36</f>
        <v>23.533333333333335</v>
      </c>
      <c r="E36" s="209">
        <f>K35/$H36</f>
        <v>64.55333333333334</v>
      </c>
      <c r="F36" s="209">
        <f>L35/$H36</f>
        <v>4.733333333333333</v>
      </c>
      <c r="G36" s="210">
        <f>G35/$H36</f>
        <v>234.44444444444446</v>
      </c>
      <c r="H36" s="211">
        <v>9</v>
      </c>
      <c r="I36" s="207" t="s">
        <v>469</v>
      </c>
      <c r="J36" s="208"/>
      <c r="K36" s="208"/>
      <c r="L36" s="322"/>
    </row>
    <row r="37" spans="1:12" ht="14.25" thickBot="1" thickTop="1">
      <c r="A37" s="204" t="s">
        <v>412</v>
      </c>
      <c r="B37" s="205" t="e">
        <f>H35/$H37</f>
        <v>#DIV/0!</v>
      </c>
      <c r="C37" s="206" t="e">
        <f>I35/$H37</f>
        <v>#DIV/0!</v>
      </c>
      <c r="D37" s="206" t="e">
        <f>J35/$H37</f>
        <v>#DIV/0!</v>
      </c>
      <c r="E37" s="209" t="e">
        <f>K35/$H37</f>
        <v>#DIV/0!</v>
      </c>
      <c r="F37" s="209" t="e">
        <f>L35/$H37</f>
        <v>#DIV/0!</v>
      </c>
      <c r="G37" s="210" t="e">
        <f>G35/$H37</f>
        <v>#DIV/0!</v>
      </c>
      <c r="H37" s="211"/>
      <c r="I37" s="207" t="s">
        <v>413</v>
      </c>
      <c r="J37" s="208"/>
      <c r="K37" s="208"/>
      <c r="L37" s="322"/>
    </row>
    <row r="38" ht="13.5" thickBot="1"/>
    <row r="39" spans="1:12" ht="12.75">
      <c r="A39" s="639" t="s">
        <v>492</v>
      </c>
      <c r="B39" s="642" t="s">
        <v>649</v>
      </c>
      <c r="C39" s="652"/>
      <c r="D39" s="652"/>
      <c r="E39" s="652"/>
      <c r="F39" s="653"/>
      <c r="G39" s="654" t="s">
        <v>651</v>
      </c>
      <c r="H39" s="642" t="s">
        <v>650</v>
      </c>
      <c r="I39" s="652"/>
      <c r="J39" s="652"/>
      <c r="K39" s="652"/>
      <c r="L39" s="653"/>
    </row>
    <row r="40" spans="1:12" ht="12.75">
      <c r="A40" s="640"/>
      <c r="B40" s="63" t="s">
        <v>654</v>
      </c>
      <c r="C40" s="64" t="s">
        <v>656</v>
      </c>
      <c r="D40" s="64" t="s">
        <v>483</v>
      </c>
      <c r="E40" s="65" t="s">
        <v>655</v>
      </c>
      <c r="F40" s="68" t="s">
        <v>371</v>
      </c>
      <c r="G40" s="655"/>
      <c r="H40" s="67" t="s">
        <v>654</v>
      </c>
      <c r="I40" s="64" t="s">
        <v>656</v>
      </c>
      <c r="J40" s="64" t="s">
        <v>483</v>
      </c>
      <c r="K40" s="65" t="s">
        <v>655</v>
      </c>
      <c r="L40" s="68" t="s">
        <v>371</v>
      </c>
    </row>
    <row r="41" spans="1:12" ht="13.5" thickBot="1">
      <c r="A41" s="641"/>
      <c r="B41" s="74" t="s">
        <v>653</v>
      </c>
      <c r="C41" s="75" t="s">
        <v>652</v>
      </c>
      <c r="D41" s="75" t="s">
        <v>652</v>
      </c>
      <c r="E41" s="76" t="s">
        <v>652</v>
      </c>
      <c r="F41" s="78" t="s">
        <v>652</v>
      </c>
      <c r="G41" s="77" t="s">
        <v>652</v>
      </c>
      <c r="H41" s="156" t="s">
        <v>653</v>
      </c>
      <c r="I41" s="75" t="s">
        <v>652</v>
      </c>
      <c r="J41" s="75" t="s">
        <v>652</v>
      </c>
      <c r="K41" s="76" t="s">
        <v>652</v>
      </c>
      <c r="L41" s="78" t="s">
        <v>652</v>
      </c>
    </row>
    <row r="42" spans="1:12" ht="12.75">
      <c r="A42" s="157" t="s">
        <v>660</v>
      </c>
      <c r="B42" s="128">
        <f aca="true" t="shared" si="7" ref="B42:B47">C42*4+D42*9+E42*4</f>
        <v>330.59999999999997</v>
      </c>
      <c r="C42" s="158">
        <v>9.8</v>
      </c>
      <c r="D42" s="158">
        <v>1</v>
      </c>
      <c r="E42" s="158">
        <v>70.6</v>
      </c>
      <c r="F42" s="317">
        <v>3.2</v>
      </c>
      <c r="G42" s="89">
        <v>250</v>
      </c>
      <c r="H42" s="160">
        <f aca="true" t="shared" si="8" ref="H42:L47">B42/100*$G42</f>
        <v>826.4999999999999</v>
      </c>
      <c r="I42" s="128">
        <f t="shared" si="8"/>
        <v>24.5</v>
      </c>
      <c r="J42" s="128">
        <f t="shared" si="8"/>
        <v>2.5</v>
      </c>
      <c r="K42" s="279">
        <f t="shared" si="8"/>
        <v>176.5</v>
      </c>
      <c r="L42" s="129">
        <f t="shared" si="8"/>
        <v>8</v>
      </c>
    </row>
    <row r="43" spans="1:12" ht="12.75">
      <c r="A43" s="161" t="s">
        <v>410</v>
      </c>
      <c r="B43" s="187">
        <f t="shared" si="7"/>
        <v>165</v>
      </c>
      <c r="C43" s="107">
        <v>13.5</v>
      </c>
      <c r="D43" s="107">
        <v>12</v>
      </c>
      <c r="E43" s="107">
        <v>0.75</v>
      </c>
      <c r="F43" s="286">
        <v>0</v>
      </c>
      <c r="G43" s="135">
        <v>120</v>
      </c>
      <c r="H43" s="188">
        <f t="shared" si="8"/>
        <v>198</v>
      </c>
      <c r="I43" s="187">
        <f t="shared" si="8"/>
        <v>16.200000000000003</v>
      </c>
      <c r="J43" s="187">
        <f t="shared" si="8"/>
        <v>14.399999999999999</v>
      </c>
      <c r="K43" s="325">
        <f t="shared" si="8"/>
        <v>0.8999999999999999</v>
      </c>
      <c r="L43" s="282">
        <f t="shared" si="8"/>
        <v>0</v>
      </c>
    </row>
    <row r="44" spans="1:12" ht="12.75">
      <c r="A44" s="161" t="s">
        <v>744</v>
      </c>
      <c r="B44" s="187">
        <f t="shared" si="7"/>
        <v>399.6</v>
      </c>
      <c r="C44" s="107">
        <v>0</v>
      </c>
      <c r="D44" s="107">
        <v>0</v>
      </c>
      <c r="E44" s="107">
        <v>99.9</v>
      </c>
      <c r="F44" s="286">
        <v>0</v>
      </c>
      <c r="G44" s="135">
        <v>16</v>
      </c>
      <c r="H44" s="188">
        <f t="shared" si="8"/>
        <v>63.93600000000001</v>
      </c>
      <c r="I44" s="187">
        <f t="shared" si="8"/>
        <v>0</v>
      </c>
      <c r="J44" s="187">
        <f t="shared" si="8"/>
        <v>0</v>
      </c>
      <c r="K44" s="325">
        <f t="shared" si="8"/>
        <v>15.984000000000002</v>
      </c>
      <c r="L44" s="282">
        <f t="shared" si="8"/>
        <v>0</v>
      </c>
    </row>
    <row r="45" spans="1:12" ht="12.75">
      <c r="A45" s="161" t="s">
        <v>659</v>
      </c>
      <c r="B45" s="187">
        <f t="shared" si="7"/>
        <v>48.3</v>
      </c>
      <c r="C45" s="107">
        <v>3.4</v>
      </c>
      <c r="D45" s="107">
        <v>1.5</v>
      </c>
      <c r="E45" s="107">
        <v>5.3</v>
      </c>
      <c r="F45" s="286">
        <v>0</v>
      </c>
      <c r="G45" s="135">
        <v>700</v>
      </c>
      <c r="H45" s="188">
        <f t="shared" si="8"/>
        <v>338.09999999999997</v>
      </c>
      <c r="I45" s="187">
        <f t="shared" si="8"/>
        <v>23.8</v>
      </c>
      <c r="J45" s="187">
        <f t="shared" si="8"/>
        <v>10.5</v>
      </c>
      <c r="K45" s="325">
        <f t="shared" si="8"/>
        <v>37.1</v>
      </c>
      <c r="L45" s="282">
        <f t="shared" si="8"/>
        <v>0</v>
      </c>
    </row>
    <row r="46" spans="1:12" ht="12.75">
      <c r="A46" s="161" t="s">
        <v>739</v>
      </c>
      <c r="B46" s="98">
        <f t="shared" si="7"/>
        <v>897.7</v>
      </c>
      <c r="C46" s="107">
        <v>0.1</v>
      </c>
      <c r="D46" s="107">
        <v>99.7</v>
      </c>
      <c r="E46" s="107">
        <v>0</v>
      </c>
      <c r="F46" s="286">
        <v>0</v>
      </c>
      <c r="G46" s="135">
        <v>110</v>
      </c>
      <c r="H46" s="162">
        <f t="shared" si="8"/>
        <v>987.47</v>
      </c>
      <c r="I46" s="130">
        <f t="shared" si="8"/>
        <v>0.11</v>
      </c>
      <c r="J46" s="130">
        <f t="shared" si="8"/>
        <v>109.67</v>
      </c>
      <c r="K46" s="320">
        <f t="shared" si="8"/>
        <v>0</v>
      </c>
      <c r="L46" s="282">
        <f t="shared" si="8"/>
        <v>0</v>
      </c>
    </row>
    <row r="47" spans="1:12" ht="13.5" thickBot="1">
      <c r="A47" s="167" t="s">
        <v>411</v>
      </c>
      <c r="B47" s="98">
        <f t="shared" si="7"/>
        <v>0</v>
      </c>
      <c r="C47" s="168"/>
      <c r="D47" s="168"/>
      <c r="E47" s="326"/>
      <c r="F47" s="327"/>
      <c r="G47" s="169">
        <v>800</v>
      </c>
      <c r="H47" s="162">
        <f t="shared" si="8"/>
        <v>0</v>
      </c>
      <c r="I47" s="130">
        <f t="shared" si="8"/>
        <v>0</v>
      </c>
      <c r="J47" s="130">
        <f t="shared" si="8"/>
        <v>0</v>
      </c>
      <c r="K47" s="320">
        <f t="shared" si="8"/>
        <v>0</v>
      </c>
      <c r="L47" s="282">
        <f t="shared" si="8"/>
        <v>0</v>
      </c>
    </row>
    <row r="48" spans="1:12" ht="13.5" thickBot="1">
      <c r="A48" s="118" t="s">
        <v>657</v>
      </c>
      <c r="B48" s="163">
        <f>H48/$G48*100</f>
        <v>120.94218436873747</v>
      </c>
      <c r="C48" s="164">
        <f>I48/$G48*100</f>
        <v>3.2369739478957915</v>
      </c>
      <c r="D48" s="164">
        <f>J48/$G48*100</f>
        <v>6.867234468937876</v>
      </c>
      <c r="E48" s="316">
        <f>K48/$G48*100</f>
        <v>11.547294589178357</v>
      </c>
      <c r="F48" s="319">
        <f>L48/$G48*100</f>
        <v>0.4008016032064128</v>
      </c>
      <c r="G48" s="119">
        <f aca="true" t="shared" si="9" ref="G48:L48">SUM(G42:G47)</f>
        <v>1996</v>
      </c>
      <c r="H48" s="165">
        <f t="shared" si="9"/>
        <v>2414.006</v>
      </c>
      <c r="I48" s="121">
        <f t="shared" si="9"/>
        <v>64.61</v>
      </c>
      <c r="J48" s="121">
        <f t="shared" si="9"/>
        <v>137.07</v>
      </c>
      <c r="K48" s="321">
        <f t="shared" si="9"/>
        <v>230.484</v>
      </c>
      <c r="L48" s="203">
        <f t="shared" si="9"/>
        <v>8</v>
      </c>
    </row>
    <row r="49" spans="1:12" ht="14.25" thickBot="1" thickTop="1">
      <c r="A49" s="204" t="s">
        <v>412</v>
      </c>
      <c r="B49" s="205">
        <f>H48/$H49</f>
        <v>75.4376875</v>
      </c>
      <c r="C49" s="206">
        <f>I48/$H49</f>
        <v>2.0190625</v>
      </c>
      <c r="D49" s="206">
        <f>J48/$H49</f>
        <v>4.2834375</v>
      </c>
      <c r="E49" s="209">
        <f>K48/$H49</f>
        <v>7.202625</v>
      </c>
      <c r="F49" s="209">
        <f>L48/$H49</f>
        <v>0.25</v>
      </c>
      <c r="G49" s="210">
        <f>G48/H49</f>
        <v>62.375</v>
      </c>
      <c r="H49" s="211">
        <v>32</v>
      </c>
      <c r="I49" s="207" t="s">
        <v>413</v>
      </c>
      <c r="J49" s="208"/>
      <c r="K49" s="208"/>
      <c r="L49" s="322"/>
    </row>
    <row r="50" ht="13.5" thickBot="1"/>
    <row r="51" spans="1:12" ht="12.75">
      <c r="A51" s="659" t="s">
        <v>1493</v>
      </c>
      <c r="B51" s="642" t="s">
        <v>649</v>
      </c>
      <c r="C51" s="643"/>
      <c r="D51" s="643"/>
      <c r="E51" s="643"/>
      <c r="F51" s="644"/>
      <c r="G51" s="645" t="s">
        <v>651</v>
      </c>
      <c r="H51" s="642" t="s">
        <v>650</v>
      </c>
      <c r="I51" s="647"/>
      <c r="J51" s="647"/>
      <c r="K51" s="647"/>
      <c r="L51" s="648"/>
    </row>
    <row r="52" spans="1:12" ht="12.75">
      <c r="A52" s="660"/>
      <c r="B52" s="63" t="s">
        <v>654</v>
      </c>
      <c r="C52" s="64" t="s">
        <v>656</v>
      </c>
      <c r="D52" s="64" t="s">
        <v>483</v>
      </c>
      <c r="E52" s="65" t="s">
        <v>655</v>
      </c>
      <c r="F52" s="68" t="s">
        <v>371</v>
      </c>
      <c r="G52" s="646"/>
      <c r="H52" s="67" t="s">
        <v>654</v>
      </c>
      <c r="I52" s="64" t="s">
        <v>656</v>
      </c>
      <c r="J52" s="64" t="s">
        <v>483</v>
      </c>
      <c r="K52" s="65" t="s">
        <v>655</v>
      </c>
      <c r="L52" s="68" t="s">
        <v>371</v>
      </c>
    </row>
    <row r="53" spans="1:12" ht="13.5" thickBot="1">
      <c r="A53" s="661"/>
      <c r="B53" s="74" t="s">
        <v>653</v>
      </c>
      <c r="C53" s="75" t="s">
        <v>652</v>
      </c>
      <c r="D53" s="75" t="s">
        <v>652</v>
      </c>
      <c r="E53" s="76" t="s">
        <v>652</v>
      </c>
      <c r="F53" s="78" t="s">
        <v>652</v>
      </c>
      <c r="G53" s="77" t="s">
        <v>652</v>
      </c>
      <c r="H53" s="156" t="s">
        <v>653</v>
      </c>
      <c r="I53" s="75" t="s">
        <v>652</v>
      </c>
      <c r="J53" s="75" t="s">
        <v>652</v>
      </c>
      <c r="K53" s="76" t="s">
        <v>652</v>
      </c>
      <c r="L53" s="78" t="s">
        <v>652</v>
      </c>
    </row>
    <row r="54" spans="1:12" ht="12.75">
      <c r="A54" s="157" t="s">
        <v>496</v>
      </c>
      <c r="B54" s="128">
        <f>C54*4+D54*9+E54*4</f>
        <v>357.9</v>
      </c>
      <c r="C54" s="158">
        <v>12</v>
      </c>
      <c r="D54" s="158">
        <v>1.1</v>
      </c>
      <c r="E54" s="158">
        <v>75</v>
      </c>
      <c r="F54" s="317">
        <v>3.2</v>
      </c>
      <c r="G54" s="89">
        <v>100</v>
      </c>
      <c r="H54" s="160">
        <f aca="true" t="shared" si="10" ref="H54:L56">B54/100*$G54</f>
        <v>357.9</v>
      </c>
      <c r="I54" s="128">
        <f t="shared" si="10"/>
        <v>12</v>
      </c>
      <c r="J54" s="128">
        <f t="shared" si="10"/>
        <v>1.1</v>
      </c>
      <c r="K54" s="279">
        <f t="shared" si="10"/>
        <v>75</v>
      </c>
      <c r="L54" s="129">
        <f t="shared" si="10"/>
        <v>3.2</v>
      </c>
    </row>
    <row r="55" spans="1:12" ht="12.75">
      <c r="A55" s="161" t="s">
        <v>798</v>
      </c>
      <c r="B55" s="98">
        <f>C55*4+D55*9+E55*4</f>
        <v>52.7</v>
      </c>
      <c r="C55" s="107">
        <v>1.3</v>
      </c>
      <c r="D55" s="107">
        <v>1.1</v>
      </c>
      <c r="E55" s="107">
        <v>9.4</v>
      </c>
      <c r="F55" s="286"/>
      <c r="G55" s="135">
        <v>100</v>
      </c>
      <c r="H55" s="162">
        <f t="shared" si="10"/>
        <v>52.7</v>
      </c>
      <c r="I55" s="130">
        <f t="shared" si="10"/>
        <v>1.3</v>
      </c>
      <c r="J55" s="130">
        <f t="shared" si="10"/>
        <v>1.1</v>
      </c>
      <c r="K55" s="320">
        <f t="shared" si="10"/>
        <v>9.4</v>
      </c>
      <c r="L55" s="282">
        <f t="shared" si="10"/>
        <v>0</v>
      </c>
    </row>
    <row r="56" spans="1:12" ht="13.5" thickBot="1">
      <c r="A56" s="167" t="s">
        <v>740</v>
      </c>
      <c r="B56" s="98">
        <f>C56*4+D56*9+E56*4</f>
        <v>0</v>
      </c>
      <c r="C56" s="168"/>
      <c r="D56" s="168"/>
      <c r="E56" s="326"/>
      <c r="F56" s="327"/>
      <c r="G56" s="169">
        <v>200</v>
      </c>
      <c r="H56" s="162">
        <f t="shared" si="10"/>
        <v>0</v>
      </c>
      <c r="I56" s="130">
        <f t="shared" si="10"/>
        <v>0</v>
      </c>
      <c r="J56" s="130">
        <f t="shared" si="10"/>
        <v>0</v>
      </c>
      <c r="K56" s="320">
        <f t="shared" si="10"/>
        <v>0</v>
      </c>
      <c r="L56" s="282">
        <f t="shared" si="10"/>
        <v>0</v>
      </c>
    </row>
    <row r="57" spans="1:12" ht="13.5" thickBot="1">
      <c r="A57" s="118" t="s">
        <v>657</v>
      </c>
      <c r="B57" s="163">
        <f>H57/$G57*100</f>
        <v>102.64999999999999</v>
      </c>
      <c r="C57" s="164">
        <f>I57/$G57*100</f>
        <v>3.325</v>
      </c>
      <c r="D57" s="164">
        <f>J57/$G57*100</f>
        <v>0.55</v>
      </c>
      <c r="E57" s="316">
        <f>K57/$G57*100</f>
        <v>21.1</v>
      </c>
      <c r="F57" s="319">
        <f>L57/$G57*100</f>
        <v>0.8</v>
      </c>
      <c r="G57" s="119">
        <f aca="true" t="shared" si="11" ref="G57:L57">SUM(G54:G56)</f>
        <v>400</v>
      </c>
      <c r="H57" s="165">
        <f t="shared" si="11"/>
        <v>410.59999999999997</v>
      </c>
      <c r="I57" s="121">
        <f t="shared" si="11"/>
        <v>13.3</v>
      </c>
      <c r="J57" s="121">
        <f t="shared" si="11"/>
        <v>2.2</v>
      </c>
      <c r="K57" s="321">
        <f t="shared" si="11"/>
        <v>84.4</v>
      </c>
      <c r="L57" s="203">
        <f t="shared" si="11"/>
        <v>3.2</v>
      </c>
    </row>
    <row r="58" spans="1:12" ht="14.25" thickBot="1" thickTop="1">
      <c r="A58" s="204" t="s">
        <v>468</v>
      </c>
      <c r="B58" s="205">
        <f>H57/$H58</f>
        <v>273.7333333333333</v>
      </c>
      <c r="C58" s="206">
        <f>I57/$H58</f>
        <v>8.866666666666667</v>
      </c>
      <c r="D58" s="206">
        <f>J57/$H58</f>
        <v>1.4666666666666668</v>
      </c>
      <c r="E58" s="209">
        <f>K57/$H58</f>
        <v>56.26666666666667</v>
      </c>
      <c r="F58" s="209">
        <f>L57/$H58</f>
        <v>2.1333333333333333</v>
      </c>
      <c r="G58" s="210">
        <f>G57/H58</f>
        <v>266.6666666666667</v>
      </c>
      <c r="H58" s="211">
        <v>1.5</v>
      </c>
      <c r="I58" s="207" t="s">
        <v>469</v>
      </c>
      <c r="J58" s="208"/>
      <c r="K58" s="208"/>
      <c r="L58" s="322"/>
    </row>
    <row r="59" ht="13.5" thickBot="1"/>
    <row r="60" spans="1:12" ht="12.75">
      <c r="A60" s="659" t="s">
        <v>1494</v>
      </c>
      <c r="B60" s="642" t="s">
        <v>649</v>
      </c>
      <c r="C60" s="643"/>
      <c r="D60" s="643"/>
      <c r="E60" s="643"/>
      <c r="F60" s="644"/>
      <c r="G60" s="645" t="s">
        <v>651</v>
      </c>
      <c r="H60" s="642" t="s">
        <v>650</v>
      </c>
      <c r="I60" s="647"/>
      <c r="J60" s="647"/>
      <c r="K60" s="647"/>
      <c r="L60" s="648"/>
    </row>
    <row r="61" spans="1:12" ht="12.75">
      <c r="A61" s="660"/>
      <c r="B61" s="63" t="s">
        <v>654</v>
      </c>
      <c r="C61" s="64" t="s">
        <v>656</v>
      </c>
      <c r="D61" s="64" t="s">
        <v>483</v>
      </c>
      <c r="E61" s="65" t="s">
        <v>655</v>
      </c>
      <c r="F61" s="68" t="s">
        <v>371</v>
      </c>
      <c r="G61" s="646"/>
      <c r="H61" s="67" t="s">
        <v>654</v>
      </c>
      <c r="I61" s="64" t="s">
        <v>656</v>
      </c>
      <c r="J61" s="64" t="s">
        <v>483</v>
      </c>
      <c r="K61" s="65" t="s">
        <v>655</v>
      </c>
      <c r="L61" s="68" t="s">
        <v>371</v>
      </c>
    </row>
    <row r="62" spans="1:12" ht="13.5" thickBot="1">
      <c r="A62" s="661"/>
      <c r="B62" s="74" t="s">
        <v>653</v>
      </c>
      <c r="C62" s="75" t="s">
        <v>652</v>
      </c>
      <c r="D62" s="75" t="s">
        <v>652</v>
      </c>
      <c r="E62" s="76" t="s">
        <v>652</v>
      </c>
      <c r="F62" s="78" t="s">
        <v>652</v>
      </c>
      <c r="G62" s="77" t="s">
        <v>652</v>
      </c>
      <c r="H62" s="156" t="s">
        <v>653</v>
      </c>
      <c r="I62" s="75" t="s">
        <v>652</v>
      </c>
      <c r="J62" s="75" t="s">
        <v>652</v>
      </c>
      <c r="K62" s="76" t="s">
        <v>652</v>
      </c>
      <c r="L62" s="78" t="s">
        <v>652</v>
      </c>
    </row>
    <row r="63" spans="1:12" ht="12.75">
      <c r="A63" s="157" t="s">
        <v>496</v>
      </c>
      <c r="B63" s="128">
        <f>C63*4+D63*9+E63*4</f>
        <v>357.9</v>
      </c>
      <c r="C63" s="158">
        <v>12</v>
      </c>
      <c r="D63" s="158">
        <v>1.1</v>
      </c>
      <c r="E63" s="158">
        <v>75</v>
      </c>
      <c r="F63" s="317">
        <v>15</v>
      </c>
      <c r="G63" s="89">
        <v>300</v>
      </c>
      <c r="H63" s="160">
        <f aca="true" t="shared" si="12" ref="H63:L65">B63/100*$G63</f>
        <v>1073.6999999999998</v>
      </c>
      <c r="I63" s="128">
        <f t="shared" si="12"/>
        <v>36</v>
      </c>
      <c r="J63" s="128">
        <f t="shared" si="12"/>
        <v>3.3000000000000003</v>
      </c>
      <c r="K63" s="279">
        <f t="shared" si="12"/>
        <v>225</v>
      </c>
      <c r="L63" s="129">
        <f t="shared" si="12"/>
        <v>45</v>
      </c>
    </row>
    <row r="64" spans="1:12" ht="12.75">
      <c r="A64" s="161" t="s">
        <v>799</v>
      </c>
      <c r="B64" s="98">
        <f>C64*4+D64*9+E64*4</f>
        <v>282</v>
      </c>
      <c r="C64" s="107">
        <v>11</v>
      </c>
      <c r="D64" s="107">
        <v>2</v>
      </c>
      <c r="E64" s="107">
        <v>55</v>
      </c>
      <c r="F64" s="286"/>
      <c r="G64" s="135">
        <v>50</v>
      </c>
      <c r="H64" s="162">
        <f t="shared" si="12"/>
        <v>141</v>
      </c>
      <c r="I64" s="130">
        <f t="shared" si="12"/>
        <v>5.5</v>
      </c>
      <c r="J64" s="130">
        <f t="shared" si="12"/>
        <v>1</v>
      </c>
      <c r="K64" s="320">
        <f t="shared" si="12"/>
        <v>27.500000000000004</v>
      </c>
      <c r="L64" s="282">
        <f t="shared" si="12"/>
        <v>0</v>
      </c>
    </row>
    <row r="65" spans="1:12" ht="13.5" thickBot="1">
      <c r="A65" s="167" t="s">
        <v>740</v>
      </c>
      <c r="B65" s="98">
        <f>C65*4+D65*9+E65*4</f>
        <v>0</v>
      </c>
      <c r="C65" s="168"/>
      <c r="D65" s="168"/>
      <c r="E65" s="326"/>
      <c r="F65" s="327"/>
      <c r="G65" s="169">
        <v>600</v>
      </c>
      <c r="H65" s="162">
        <f t="shared" si="12"/>
        <v>0</v>
      </c>
      <c r="I65" s="130">
        <f t="shared" si="12"/>
        <v>0</v>
      </c>
      <c r="J65" s="130">
        <f t="shared" si="12"/>
        <v>0</v>
      </c>
      <c r="K65" s="320">
        <f t="shared" si="12"/>
        <v>0</v>
      </c>
      <c r="L65" s="282">
        <f t="shared" si="12"/>
        <v>0</v>
      </c>
    </row>
    <row r="66" spans="1:12" ht="13.5" thickBot="1">
      <c r="A66" s="118" t="s">
        <v>657</v>
      </c>
      <c r="B66" s="163">
        <f>H66/$G66*100</f>
        <v>127.86315789473682</v>
      </c>
      <c r="C66" s="164">
        <f>I66/$G66*100</f>
        <v>4.368421052631579</v>
      </c>
      <c r="D66" s="164">
        <f>J66/$G66*100</f>
        <v>0.4526315789473685</v>
      </c>
      <c r="E66" s="316">
        <f>K66/$G66*100</f>
        <v>26.57894736842105</v>
      </c>
      <c r="F66" s="319">
        <f>L66/$G66*100</f>
        <v>4.736842105263158</v>
      </c>
      <c r="G66" s="119">
        <f aca="true" t="shared" si="13" ref="G66:L66">SUM(G63:G65)</f>
        <v>950</v>
      </c>
      <c r="H66" s="165">
        <f t="shared" si="13"/>
        <v>1214.6999999999998</v>
      </c>
      <c r="I66" s="121">
        <f t="shared" si="13"/>
        <v>41.5</v>
      </c>
      <c r="J66" s="121">
        <f t="shared" si="13"/>
        <v>4.300000000000001</v>
      </c>
      <c r="K66" s="321">
        <f t="shared" si="13"/>
        <v>252.5</v>
      </c>
      <c r="L66" s="203">
        <f t="shared" si="13"/>
        <v>45</v>
      </c>
    </row>
    <row r="67" spans="1:12" ht="14.25" thickBot="1" thickTop="1">
      <c r="A67" s="204" t="s">
        <v>468</v>
      </c>
      <c r="B67" s="205">
        <f>H66/$H67</f>
        <v>303.67499999999995</v>
      </c>
      <c r="C67" s="206">
        <f>I66/$H67</f>
        <v>10.375</v>
      </c>
      <c r="D67" s="206">
        <f>J66/$H67</f>
        <v>1.0750000000000002</v>
      </c>
      <c r="E67" s="209">
        <f>K66/$H67</f>
        <v>63.125</v>
      </c>
      <c r="F67" s="209">
        <f>L66/$H67</f>
        <v>11.25</v>
      </c>
      <c r="G67" s="210">
        <f>G66/H67</f>
        <v>237.5</v>
      </c>
      <c r="H67" s="211">
        <v>4</v>
      </c>
      <c r="I67" s="207" t="s">
        <v>469</v>
      </c>
      <c r="J67" s="208"/>
      <c r="K67" s="208"/>
      <c r="L67" s="322"/>
    </row>
    <row r="68" ht="13.5" thickBot="1"/>
    <row r="69" spans="1:12" ht="12.75">
      <c r="A69" s="639" t="s">
        <v>1247</v>
      </c>
      <c r="B69" s="642" t="s">
        <v>649</v>
      </c>
      <c r="C69" s="652"/>
      <c r="D69" s="652"/>
      <c r="E69" s="652"/>
      <c r="F69" s="653"/>
      <c r="G69" s="654" t="s">
        <v>651</v>
      </c>
      <c r="H69" s="642" t="s">
        <v>650</v>
      </c>
      <c r="I69" s="652"/>
      <c r="J69" s="652"/>
      <c r="K69" s="652"/>
      <c r="L69" s="653"/>
    </row>
    <row r="70" spans="1:12" ht="12.75">
      <c r="A70" s="640"/>
      <c r="B70" s="63" t="s">
        <v>654</v>
      </c>
      <c r="C70" s="64" t="s">
        <v>656</v>
      </c>
      <c r="D70" s="64" t="s">
        <v>483</v>
      </c>
      <c r="E70" s="65" t="s">
        <v>655</v>
      </c>
      <c r="F70" s="68" t="s">
        <v>371</v>
      </c>
      <c r="G70" s="655"/>
      <c r="H70" s="67" t="s">
        <v>654</v>
      </c>
      <c r="I70" s="64" t="s">
        <v>656</v>
      </c>
      <c r="J70" s="64" t="s">
        <v>483</v>
      </c>
      <c r="K70" s="65" t="s">
        <v>655</v>
      </c>
      <c r="L70" s="68" t="s">
        <v>371</v>
      </c>
    </row>
    <row r="71" spans="1:12" ht="13.5" thickBot="1">
      <c r="A71" s="641"/>
      <c r="B71" s="74" t="s">
        <v>653</v>
      </c>
      <c r="C71" s="75" t="s">
        <v>652</v>
      </c>
      <c r="D71" s="75" t="s">
        <v>652</v>
      </c>
      <c r="E71" s="76" t="s">
        <v>652</v>
      </c>
      <c r="F71" s="78" t="s">
        <v>652</v>
      </c>
      <c r="G71" s="77" t="s">
        <v>652</v>
      </c>
      <c r="H71" s="156" t="s">
        <v>653</v>
      </c>
      <c r="I71" s="75" t="s">
        <v>652</v>
      </c>
      <c r="J71" s="75" t="s">
        <v>652</v>
      </c>
      <c r="K71" s="76" t="s">
        <v>652</v>
      </c>
      <c r="L71" s="78" t="s">
        <v>652</v>
      </c>
    </row>
    <row r="72" spans="1:12" ht="12.75">
      <c r="A72" s="157" t="s">
        <v>662</v>
      </c>
      <c r="B72" s="128">
        <f aca="true" t="shared" si="14" ref="B72:B81">C72*4+D72*9+E72*4</f>
        <v>48.3</v>
      </c>
      <c r="C72" s="158">
        <v>3.4</v>
      </c>
      <c r="D72" s="158">
        <v>1.5</v>
      </c>
      <c r="E72" s="158">
        <v>5.3</v>
      </c>
      <c r="F72" s="317">
        <v>0</v>
      </c>
      <c r="G72" s="89">
        <v>500</v>
      </c>
      <c r="H72" s="160">
        <f aca="true" t="shared" si="15" ref="H72:L81">B72/100*$G72</f>
        <v>241.5</v>
      </c>
      <c r="I72" s="128">
        <f t="shared" si="15"/>
        <v>17</v>
      </c>
      <c r="J72" s="128">
        <f t="shared" si="15"/>
        <v>7.5</v>
      </c>
      <c r="K72" s="279">
        <f t="shared" si="15"/>
        <v>26.5</v>
      </c>
      <c r="L72" s="129">
        <f t="shared" si="15"/>
        <v>0</v>
      </c>
    </row>
    <row r="73" spans="1:12" ht="12.75">
      <c r="A73" s="161" t="s">
        <v>660</v>
      </c>
      <c r="B73" s="187">
        <f t="shared" si="14"/>
        <v>330.59999999999997</v>
      </c>
      <c r="C73" s="107">
        <v>9.8</v>
      </c>
      <c r="D73" s="107">
        <v>1</v>
      </c>
      <c r="E73" s="107">
        <v>70.6</v>
      </c>
      <c r="F73" s="286">
        <v>3.2</v>
      </c>
      <c r="G73" s="135">
        <v>150</v>
      </c>
      <c r="H73" s="188">
        <f t="shared" si="15"/>
        <v>495.8999999999999</v>
      </c>
      <c r="I73" s="187">
        <f t="shared" si="15"/>
        <v>14.700000000000001</v>
      </c>
      <c r="J73" s="187">
        <f t="shared" si="15"/>
        <v>1.5</v>
      </c>
      <c r="K73" s="325">
        <f t="shared" si="15"/>
        <v>105.89999999999999</v>
      </c>
      <c r="L73" s="282">
        <f t="shared" si="15"/>
        <v>4.8</v>
      </c>
    </row>
    <row r="74" spans="1:12" ht="12.75">
      <c r="A74" s="161" t="s">
        <v>658</v>
      </c>
      <c r="B74" s="187">
        <f t="shared" si="14"/>
        <v>137.6</v>
      </c>
      <c r="C74" s="107">
        <v>3.4</v>
      </c>
      <c r="D74" s="107">
        <v>12</v>
      </c>
      <c r="E74" s="107">
        <v>4</v>
      </c>
      <c r="F74" s="286">
        <v>0</v>
      </c>
      <c r="G74" s="135">
        <v>15</v>
      </c>
      <c r="H74" s="188">
        <f t="shared" si="15"/>
        <v>20.639999999999997</v>
      </c>
      <c r="I74" s="187">
        <f t="shared" si="15"/>
        <v>0.51</v>
      </c>
      <c r="J74" s="187">
        <f t="shared" si="15"/>
        <v>1.7999999999999998</v>
      </c>
      <c r="K74" s="325">
        <f t="shared" si="15"/>
        <v>0.6</v>
      </c>
      <c r="L74" s="282">
        <f t="shared" si="15"/>
        <v>0</v>
      </c>
    </row>
    <row r="75" spans="1:12" ht="12.75">
      <c r="A75" s="161" t="s">
        <v>540</v>
      </c>
      <c r="B75" s="187">
        <f t="shared" si="14"/>
        <v>165</v>
      </c>
      <c r="C75" s="107">
        <v>13.5</v>
      </c>
      <c r="D75" s="107">
        <v>12</v>
      </c>
      <c r="E75" s="107">
        <v>0.75</v>
      </c>
      <c r="F75" s="286">
        <v>0</v>
      </c>
      <c r="G75" s="135">
        <v>80</v>
      </c>
      <c r="H75" s="188">
        <f t="shared" si="15"/>
        <v>132</v>
      </c>
      <c r="I75" s="187">
        <f t="shared" si="15"/>
        <v>10.8</v>
      </c>
      <c r="J75" s="187">
        <f t="shared" si="15"/>
        <v>9.6</v>
      </c>
      <c r="K75" s="325">
        <f t="shared" si="15"/>
        <v>0.6</v>
      </c>
      <c r="L75" s="282">
        <f t="shared" si="15"/>
        <v>0</v>
      </c>
    </row>
    <row r="76" spans="1:12" ht="12.75">
      <c r="A76" s="166" t="s">
        <v>744</v>
      </c>
      <c r="B76" s="98">
        <f t="shared" si="14"/>
        <v>399.6</v>
      </c>
      <c r="C76" s="87">
        <v>0</v>
      </c>
      <c r="D76" s="87">
        <v>0</v>
      </c>
      <c r="E76" s="87">
        <v>99.9</v>
      </c>
      <c r="F76" s="318">
        <v>0</v>
      </c>
      <c r="G76" s="96">
        <v>50</v>
      </c>
      <c r="H76" s="188">
        <f t="shared" si="15"/>
        <v>199.8</v>
      </c>
      <c r="I76" s="187">
        <f t="shared" si="15"/>
        <v>0</v>
      </c>
      <c r="J76" s="187">
        <f t="shared" si="15"/>
        <v>0</v>
      </c>
      <c r="K76" s="325">
        <f t="shared" si="15"/>
        <v>49.95</v>
      </c>
      <c r="L76" s="282">
        <f t="shared" si="15"/>
        <v>0</v>
      </c>
    </row>
    <row r="77" spans="1:12" ht="12.75">
      <c r="A77" s="166" t="s">
        <v>1244</v>
      </c>
      <c r="B77" s="98">
        <f t="shared" si="14"/>
        <v>763.6</v>
      </c>
      <c r="C77" s="87">
        <v>10.4</v>
      </c>
      <c r="D77" s="87">
        <v>80</v>
      </c>
      <c r="E77" s="87">
        <v>0.5</v>
      </c>
      <c r="F77" s="318">
        <v>0</v>
      </c>
      <c r="G77" s="96">
        <v>40</v>
      </c>
      <c r="H77" s="188">
        <f t="shared" si="15"/>
        <v>305.44</v>
      </c>
      <c r="I77" s="187">
        <f t="shared" si="15"/>
        <v>4.16</v>
      </c>
      <c r="J77" s="187">
        <f t="shared" si="15"/>
        <v>32</v>
      </c>
      <c r="K77" s="325">
        <f t="shared" si="15"/>
        <v>0.2</v>
      </c>
      <c r="L77" s="282">
        <f t="shared" si="15"/>
        <v>0</v>
      </c>
    </row>
    <row r="78" spans="1:12" ht="12.75">
      <c r="A78" s="166" t="s">
        <v>1245</v>
      </c>
      <c r="B78" s="98">
        <f t="shared" si="14"/>
        <v>165</v>
      </c>
      <c r="C78" s="87">
        <v>13.5</v>
      </c>
      <c r="D78" s="87">
        <v>12</v>
      </c>
      <c r="E78" s="87">
        <v>0.75</v>
      </c>
      <c r="F78" s="318">
        <v>0</v>
      </c>
      <c r="G78" s="96">
        <v>80</v>
      </c>
      <c r="H78" s="188">
        <f t="shared" si="15"/>
        <v>132</v>
      </c>
      <c r="I78" s="187">
        <f t="shared" si="15"/>
        <v>10.8</v>
      </c>
      <c r="J78" s="187">
        <f t="shared" si="15"/>
        <v>9.6</v>
      </c>
      <c r="K78" s="325">
        <f t="shared" si="15"/>
        <v>0.6</v>
      </c>
      <c r="L78" s="282">
        <f t="shared" si="15"/>
        <v>0</v>
      </c>
    </row>
    <row r="79" spans="1:12" ht="12.75">
      <c r="A79" s="166" t="s">
        <v>744</v>
      </c>
      <c r="B79" s="98">
        <f t="shared" si="14"/>
        <v>399.6</v>
      </c>
      <c r="C79" s="87">
        <v>0</v>
      </c>
      <c r="D79" s="87">
        <v>0</v>
      </c>
      <c r="E79" s="87">
        <v>99.9</v>
      </c>
      <c r="F79" s="318">
        <v>0</v>
      </c>
      <c r="G79" s="96">
        <v>50</v>
      </c>
      <c r="H79" s="188">
        <f t="shared" si="15"/>
        <v>199.8</v>
      </c>
      <c r="I79" s="187">
        <f t="shared" si="15"/>
        <v>0</v>
      </c>
      <c r="J79" s="187">
        <f t="shared" si="15"/>
        <v>0</v>
      </c>
      <c r="K79" s="325">
        <f t="shared" si="15"/>
        <v>49.95</v>
      </c>
      <c r="L79" s="282">
        <f t="shared" si="15"/>
        <v>0</v>
      </c>
    </row>
    <row r="80" spans="1:12" ht="12.75">
      <c r="A80" s="166" t="s">
        <v>658</v>
      </c>
      <c r="B80" s="98">
        <f t="shared" si="14"/>
        <v>137.6</v>
      </c>
      <c r="C80" s="87">
        <v>3.4</v>
      </c>
      <c r="D80" s="87">
        <v>12</v>
      </c>
      <c r="E80" s="87">
        <v>4</v>
      </c>
      <c r="F80" s="318">
        <v>0</v>
      </c>
      <c r="G80" s="96">
        <v>150</v>
      </c>
      <c r="H80" s="188">
        <f t="shared" si="15"/>
        <v>206.39999999999998</v>
      </c>
      <c r="I80" s="187">
        <f t="shared" si="15"/>
        <v>5.1000000000000005</v>
      </c>
      <c r="J80" s="187">
        <f t="shared" si="15"/>
        <v>18</v>
      </c>
      <c r="K80" s="325">
        <f t="shared" si="15"/>
        <v>6</v>
      </c>
      <c r="L80" s="282">
        <f t="shared" si="15"/>
        <v>0</v>
      </c>
    </row>
    <row r="81" spans="1:12" ht="13.5" thickBot="1">
      <c r="A81" s="167" t="s">
        <v>1246</v>
      </c>
      <c r="B81" s="98">
        <f t="shared" si="14"/>
        <v>0</v>
      </c>
      <c r="C81" s="168"/>
      <c r="D81" s="168"/>
      <c r="E81" s="326"/>
      <c r="F81" s="327"/>
      <c r="G81" s="169"/>
      <c r="H81" s="162">
        <f t="shared" si="15"/>
        <v>0</v>
      </c>
      <c r="I81" s="130">
        <f t="shared" si="15"/>
        <v>0</v>
      </c>
      <c r="J81" s="130">
        <f t="shared" si="15"/>
        <v>0</v>
      </c>
      <c r="K81" s="320">
        <f t="shared" si="15"/>
        <v>0</v>
      </c>
      <c r="L81" s="282">
        <f t="shared" si="15"/>
        <v>0</v>
      </c>
    </row>
    <row r="82" spans="1:12" ht="13.5" thickBot="1">
      <c r="A82" s="118" t="s">
        <v>657</v>
      </c>
      <c r="B82" s="163">
        <f>H82/$G82*100</f>
        <v>173.40627802690582</v>
      </c>
      <c r="C82" s="164">
        <f>I82/$G82*100</f>
        <v>5.656502242152466</v>
      </c>
      <c r="D82" s="164">
        <f>J82/$G82*100</f>
        <v>7.174887892376682</v>
      </c>
      <c r="E82" s="316">
        <f>K82/$G82*100</f>
        <v>21.55156950672645</v>
      </c>
      <c r="F82" s="319">
        <f>L82/$G82*100</f>
        <v>0.4304932735426009</v>
      </c>
      <c r="G82" s="119">
        <f aca="true" t="shared" si="16" ref="G82:L82">SUM(G72:G81)</f>
        <v>1115</v>
      </c>
      <c r="H82" s="165">
        <f t="shared" si="16"/>
        <v>1933.48</v>
      </c>
      <c r="I82" s="121">
        <f t="shared" si="16"/>
        <v>63.07</v>
      </c>
      <c r="J82" s="121">
        <f t="shared" si="16"/>
        <v>80</v>
      </c>
      <c r="K82" s="321">
        <f t="shared" si="16"/>
        <v>240.29999999999995</v>
      </c>
      <c r="L82" s="203">
        <f t="shared" si="16"/>
        <v>4.8</v>
      </c>
    </row>
    <row r="83" spans="1:12" ht="14.25" thickBot="1" thickTop="1">
      <c r="A83" s="204" t="s">
        <v>468</v>
      </c>
      <c r="B83" s="205">
        <f>H82/$H83</f>
        <v>386.696</v>
      </c>
      <c r="C83" s="206">
        <f>I82/$H83</f>
        <v>12.614</v>
      </c>
      <c r="D83" s="206">
        <f>J82/$H83</f>
        <v>16</v>
      </c>
      <c r="E83" s="209">
        <f>K82/$H83</f>
        <v>48.05999999999999</v>
      </c>
      <c r="F83" s="209">
        <f>L82/$H83</f>
        <v>0.96</v>
      </c>
      <c r="G83" s="210">
        <f>G82/$H83</f>
        <v>223</v>
      </c>
      <c r="H83" s="211">
        <v>5</v>
      </c>
      <c r="I83" s="207" t="s">
        <v>469</v>
      </c>
      <c r="J83" s="208"/>
      <c r="K83" s="208"/>
      <c r="L83" s="322"/>
    </row>
    <row r="84" spans="1:12" ht="14.25" thickBot="1" thickTop="1">
      <c r="A84" s="204" t="s">
        <v>412</v>
      </c>
      <c r="B84" s="205" t="e">
        <f>H82/$H84</f>
        <v>#DIV/0!</v>
      </c>
      <c r="C84" s="206" t="e">
        <f>I82/$H84</f>
        <v>#DIV/0!</v>
      </c>
      <c r="D84" s="206" t="e">
        <f>J82/$H84</f>
        <v>#DIV/0!</v>
      </c>
      <c r="E84" s="209" t="e">
        <f>K82/$H84</f>
        <v>#DIV/0!</v>
      </c>
      <c r="F84" s="209" t="e">
        <f>L82/$H84</f>
        <v>#DIV/0!</v>
      </c>
      <c r="G84" s="210" t="e">
        <f>G82/$H84</f>
        <v>#DIV/0!</v>
      </c>
      <c r="H84" s="211"/>
      <c r="I84" s="207" t="s">
        <v>413</v>
      </c>
      <c r="J84" s="208"/>
      <c r="K84" s="208"/>
      <c r="L84" s="322"/>
    </row>
    <row r="85" ht="13.5" thickBot="1"/>
    <row r="86" spans="1:12" ht="12.75">
      <c r="A86" s="639" t="s">
        <v>1592</v>
      </c>
      <c r="B86" s="642" t="s">
        <v>649</v>
      </c>
      <c r="C86" s="652"/>
      <c r="D86" s="652"/>
      <c r="E86" s="652"/>
      <c r="F86" s="653"/>
      <c r="G86" s="654" t="s">
        <v>651</v>
      </c>
      <c r="H86" s="642" t="s">
        <v>650</v>
      </c>
      <c r="I86" s="652"/>
      <c r="J86" s="652"/>
      <c r="K86" s="652"/>
      <c r="L86" s="653"/>
    </row>
    <row r="87" spans="1:12" ht="12.75">
      <c r="A87" s="640"/>
      <c r="B87" s="63" t="s">
        <v>654</v>
      </c>
      <c r="C87" s="64" t="s">
        <v>656</v>
      </c>
      <c r="D87" s="64" t="s">
        <v>483</v>
      </c>
      <c r="E87" s="65" t="s">
        <v>655</v>
      </c>
      <c r="F87" s="68" t="s">
        <v>371</v>
      </c>
      <c r="G87" s="655"/>
      <c r="H87" s="67" t="s">
        <v>654</v>
      </c>
      <c r="I87" s="64" t="s">
        <v>656</v>
      </c>
      <c r="J87" s="64" t="s">
        <v>483</v>
      </c>
      <c r="K87" s="65" t="s">
        <v>655</v>
      </c>
      <c r="L87" s="68" t="s">
        <v>371</v>
      </c>
    </row>
    <row r="88" spans="1:12" ht="13.5" thickBot="1">
      <c r="A88" s="641"/>
      <c r="B88" s="74" t="s">
        <v>653</v>
      </c>
      <c r="C88" s="75" t="s">
        <v>652</v>
      </c>
      <c r="D88" s="75" t="s">
        <v>652</v>
      </c>
      <c r="E88" s="76" t="s">
        <v>652</v>
      </c>
      <c r="F88" s="78" t="s">
        <v>652</v>
      </c>
      <c r="G88" s="77" t="s">
        <v>652</v>
      </c>
      <c r="H88" s="156" t="s">
        <v>653</v>
      </c>
      <c r="I88" s="75" t="s">
        <v>652</v>
      </c>
      <c r="J88" s="75" t="s">
        <v>652</v>
      </c>
      <c r="K88" s="76" t="s">
        <v>652</v>
      </c>
      <c r="L88" s="78" t="s">
        <v>652</v>
      </c>
    </row>
    <row r="89" spans="1:12" ht="12.75">
      <c r="A89" s="157" t="s">
        <v>660</v>
      </c>
      <c r="B89" s="128">
        <f>C89*4+D89*9+E89*4</f>
        <v>330.59999999999997</v>
      </c>
      <c r="C89" s="158">
        <v>9.8</v>
      </c>
      <c r="D89" s="158">
        <v>1</v>
      </c>
      <c r="E89" s="158">
        <v>70.6</v>
      </c>
      <c r="F89" s="317">
        <v>3.2</v>
      </c>
      <c r="G89" s="89">
        <v>450</v>
      </c>
      <c r="H89" s="160">
        <f aca="true" t="shared" si="17" ref="H89:L93">B89/100*$G89</f>
        <v>1487.6999999999998</v>
      </c>
      <c r="I89" s="128">
        <f t="shared" si="17"/>
        <v>44.1</v>
      </c>
      <c r="J89" s="128">
        <f t="shared" si="17"/>
        <v>4.5</v>
      </c>
      <c r="K89" s="279">
        <f t="shared" si="17"/>
        <v>317.7</v>
      </c>
      <c r="L89" s="129">
        <f t="shared" si="17"/>
        <v>14.4</v>
      </c>
    </row>
    <row r="90" spans="1:12" ht="12.75">
      <c r="A90" s="161" t="s">
        <v>1234</v>
      </c>
      <c r="B90" s="187">
        <f>C90*4+D90*9+E90*4</f>
        <v>85.00000000000001</v>
      </c>
      <c r="C90" s="107">
        <v>7</v>
      </c>
      <c r="D90" s="107">
        <v>6.2</v>
      </c>
      <c r="E90" s="108">
        <v>0.3</v>
      </c>
      <c r="F90" s="286">
        <v>0</v>
      </c>
      <c r="G90" s="135">
        <v>100</v>
      </c>
      <c r="H90" s="188">
        <f t="shared" si="17"/>
        <v>85.00000000000001</v>
      </c>
      <c r="I90" s="187">
        <f t="shared" si="17"/>
        <v>7.000000000000001</v>
      </c>
      <c r="J90" s="187">
        <f t="shared" si="17"/>
        <v>6.2</v>
      </c>
      <c r="K90" s="325">
        <f t="shared" si="17"/>
        <v>0.3</v>
      </c>
      <c r="L90" s="282">
        <f t="shared" si="17"/>
        <v>0</v>
      </c>
    </row>
    <row r="91" spans="1:12" ht="12.75">
      <c r="A91" s="161" t="s">
        <v>410</v>
      </c>
      <c r="B91" s="187">
        <f>C91*4+D91*9+E91*4</f>
        <v>85.00000000000001</v>
      </c>
      <c r="C91" s="107">
        <v>7</v>
      </c>
      <c r="D91" s="107">
        <v>6.2</v>
      </c>
      <c r="E91" s="107">
        <v>0.3</v>
      </c>
      <c r="F91" s="286">
        <v>0</v>
      </c>
      <c r="G91" s="135">
        <v>150</v>
      </c>
      <c r="H91" s="188">
        <f t="shared" si="17"/>
        <v>127.50000000000001</v>
      </c>
      <c r="I91" s="187">
        <f t="shared" si="17"/>
        <v>10.500000000000002</v>
      </c>
      <c r="J91" s="187">
        <f t="shared" si="17"/>
        <v>9.3</v>
      </c>
      <c r="K91" s="325">
        <f t="shared" si="17"/>
        <v>0.45</v>
      </c>
      <c r="L91" s="282">
        <f t="shared" si="17"/>
        <v>0</v>
      </c>
    </row>
    <row r="92" spans="1:12" ht="12.75">
      <c r="A92" s="166" t="s">
        <v>1488</v>
      </c>
      <c r="B92" s="98">
        <f>C92*4+D92*9+E92*4</f>
        <v>899.1</v>
      </c>
      <c r="C92" s="87">
        <v>0</v>
      </c>
      <c r="D92" s="87">
        <v>99.9</v>
      </c>
      <c r="E92" s="87">
        <v>0</v>
      </c>
      <c r="F92" s="318">
        <v>0</v>
      </c>
      <c r="G92" s="96">
        <v>15</v>
      </c>
      <c r="H92" s="188">
        <f t="shared" si="17"/>
        <v>134.865</v>
      </c>
      <c r="I92" s="187">
        <f t="shared" si="17"/>
        <v>0</v>
      </c>
      <c r="J92" s="187">
        <f t="shared" si="17"/>
        <v>14.985000000000001</v>
      </c>
      <c r="K92" s="325">
        <f t="shared" si="17"/>
        <v>0</v>
      </c>
      <c r="L92" s="282">
        <f t="shared" si="17"/>
        <v>0</v>
      </c>
    </row>
    <row r="93" spans="1:12" ht="13.5" thickBot="1">
      <c r="A93" s="167" t="s">
        <v>411</v>
      </c>
      <c r="B93" s="98">
        <f>C93*4+D93*9+E93*4</f>
        <v>0</v>
      </c>
      <c r="C93" s="168"/>
      <c r="D93" s="168"/>
      <c r="E93" s="326"/>
      <c r="F93" s="327"/>
      <c r="G93" s="169">
        <v>400</v>
      </c>
      <c r="H93" s="162">
        <f t="shared" si="17"/>
        <v>0</v>
      </c>
      <c r="I93" s="130">
        <f t="shared" si="17"/>
        <v>0</v>
      </c>
      <c r="J93" s="130">
        <f t="shared" si="17"/>
        <v>0</v>
      </c>
      <c r="K93" s="320">
        <f t="shared" si="17"/>
        <v>0</v>
      </c>
      <c r="L93" s="282">
        <f t="shared" si="17"/>
        <v>0</v>
      </c>
    </row>
    <row r="94" spans="1:12" ht="13.5" thickBot="1">
      <c r="A94" s="118" t="s">
        <v>657</v>
      </c>
      <c r="B94" s="163">
        <f>H94/$G94*100</f>
        <v>164.5798206278027</v>
      </c>
      <c r="C94" s="164">
        <f>I94/$G94*100</f>
        <v>5.524663677130045</v>
      </c>
      <c r="D94" s="164">
        <f>J94/$G94*100</f>
        <v>3.1376681614349775</v>
      </c>
      <c r="E94" s="316">
        <f>K94/$G94*100</f>
        <v>28.56053811659193</v>
      </c>
      <c r="F94" s="319">
        <f>L94/$G94*100</f>
        <v>1.2914798206278029</v>
      </c>
      <c r="G94" s="119">
        <f aca="true" t="shared" si="18" ref="G94:L94">SUM(G89:G93)</f>
        <v>1115</v>
      </c>
      <c r="H94" s="165">
        <f t="shared" si="18"/>
        <v>1835.0649999999998</v>
      </c>
      <c r="I94" s="121">
        <f t="shared" si="18"/>
        <v>61.6</v>
      </c>
      <c r="J94" s="121">
        <f t="shared" si="18"/>
        <v>34.985</v>
      </c>
      <c r="K94" s="321">
        <f t="shared" si="18"/>
        <v>318.45</v>
      </c>
      <c r="L94" s="203">
        <f t="shared" si="18"/>
        <v>14.4</v>
      </c>
    </row>
    <row r="95" spans="1:12" ht="14.25" thickBot="1" thickTop="1">
      <c r="A95" s="204" t="s">
        <v>468</v>
      </c>
      <c r="B95" s="205">
        <f>H94/$H95</f>
        <v>305.84416666666664</v>
      </c>
      <c r="C95" s="206">
        <f>I94/$H95</f>
        <v>10.266666666666667</v>
      </c>
      <c r="D95" s="206">
        <f>J94/$H95</f>
        <v>5.8308333333333335</v>
      </c>
      <c r="E95" s="209">
        <f>K94/$H95</f>
        <v>53.074999999999996</v>
      </c>
      <c r="F95" s="209">
        <f>L94/$H95</f>
        <v>2.4</v>
      </c>
      <c r="G95" s="210">
        <f>G94/$H95</f>
        <v>185.83333333333334</v>
      </c>
      <c r="H95" s="211">
        <v>6</v>
      </c>
      <c r="I95" s="207" t="s">
        <v>469</v>
      </c>
      <c r="J95" s="208"/>
      <c r="K95" s="208"/>
      <c r="L95" s="322"/>
    </row>
    <row r="96" spans="1:12" ht="14.25" thickBot="1" thickTop="1">
      <c r="A96" s="204" t="s">
        <v>412</v>
      </c>
      <c r="B96" s="205" t="e">
        <f>H94/$H96</f>
        <v>#DIV/0!</v>
      </c>
      <c r="C96" s="206" t="e">
        <f>I94/$H96</f>
        <v>#DIV/0!</v>
      </c>
      <c r="D96" s="206" t="e">
        <f>J94/$H96</f>
        <v>#DIV/0!</v>
      </c>
      <c r="E96" s="209" t="e">
        <f>K94/$H96</f>
        <v>#DIV/0!</v>
      </c>
      <c r="F96" s="209" t="e">
        <f>L94/$H96</f>
        <v>#DIV/0!</v>
      </c>
      <c r="G96" s="210" t="e">
        <f>G94/$H96</f>
        <v>#DIV/0!</v>
      </c>
      <c r="H96" s="211"/>
      <c r="I96" s="207" t="s">
        <v>413</v>
      </c>
      <c r="J96" s="208"/>
      <c r="K96" s="208"/>
      <c r="L96" s="322"/>
    </row>
    <row r="97" ht="13.5" thickBot="1"/>
    <row r="98" spans="1:12" ht="12.75">
      <c r="A98" s="649" t="s">
        <v>817</v>
      </c>
      <c r="B98" s="642" t="s">
        <v>649</v>
      </c>
      <c r="C98" s="643"/>
      <c r="D98" s="643"/>
      <c r="E98" s="643"/>
      <c r="F98" s="644"/>
      <c r="G98" s="645" t="s">
        <v>651</v>
      </c>
      <c r="H98" s="642" t="s">
        <v>650</v>
      </c>
      <c r="I98" s="647"/>
      <c r="J98" s="647"/>
      <c r="K98" s="647"/>
      <c r="L98" s="648"/>
    </row>
    <row r="99" spans="1:12" ht="12.75">
      <c r="A99" s="650"/>
      <c r="B99" s="63" t="s">
        <v>654</v>
      </c>
      <c r="C99" s="64" t="s">
        <v>656</v>
      </c>
      <c r="D99" s="64" t="s">
        <v>483</v>
      </c>
      <c r="E99" s="65" t="s">
        <v>655</v>
      </c>
      <c r="F99" s="68" t="s">
        <v>371</v>
      </c>
      <c r="G99" s="646"/>
      <c r="H99" s="67" t="s">
        <v>654</v>
      </c>
      <c r="I99" s="64" t="s">
        <v>656</v>
      </c>
      <c r="J99" s="64" t="s">
        <v>483</v>
      </c>
      <c r="K99" s="65" t="s">
        <v>655</v>
      </c>
      <c r="L99" s="68" t="s">
        <v>371</v>
      </c>
    </row>
    <row r="100" spans="1:12" ht="13.5" thickBot="1">
      <c r="A100" s="651"/>
      <c r="B100" s="74" t="s">
        <v>653</v>
      </c>
      <c r="C100" s="75" t="s">
        <v>652</v>
      </c>
      <c r="D100" s="75" t="s">
        <v>652</v>
      </c>
      <c r="E100" s="76" t="s">
        <v>652</v>
      </c>
      <c r="F100" s="78" t="s">
        <v>652</v>
      </c>
      <c r="G100" s="77" t="s">
        <v>652</v>
      </c>
      <c r="H100" s="156" t="s">
        <v>653</v>
      </c>
      <c r="I100" s="75" t="s">
        <v>652</v>
      </c>
      <c r="J100" s="75" t="s">
        <v>652</v>
      </c>
      <c r="K100" s="76" t="s">
        <v>652</v>
      </c>
      <c r="L100" s="78" t="s">
        <v>652</v>
      </c>
    </row>
    <row r="101" spans="1:12" ht="12.75">
      <c r="A101" s="157" t="s">
        <v>662</v>
      </c>
      <c r="B101" s="128">
        <f aca="true" t="shared" si="19" ref="B101:B107">C101*4+D101*9+E101*4</f>
        <v>142.6</v>
      </c>
      <c r="C101" s="158">
        <v>16.2</v>
      </c>
      <c r="D101" s="158">
        <v>7</v>
      </c>
      <c r="E101" s="158">
        <v>3.7</v>
      </c>
      <c r="F101" s="317">
        <v>0</v>
      </c>
      <c r="G101" s="89">
        <v>500</v>
      </c>
      <c r="H101" s="160">
        <f aca="true" t="shared" si="20" ref="H101:L107">B101/100*$G101</f>
        <v>713</v>
      </c>
      <c r="I101" s="128">
        <f t="shared" si="20"/>
        <v>81</v>
      </c>
      <c r="J101" s="128">
        <f t="shared" si="20"/>
        <v>35</v>
      </c>
      <c r="K101" s="279">
        <f t="shared" si="20"/>
        <v>18.500000000000004</v>
      </c>
      <c r="L101" s="129">
        <f t="shared" si="20"/>
        <v>0</v>
      </c>
    </row>
    <row r="102" spans="1:12" ht="12.75">
      <c r="A102" s="166" t="s">
        <v>540</v>
      </c>
      <c r="B102" s="98">
        <f t="shared" si="19"/>
        <v>165</v>
      </c>
      <c r="C102" s="87">
        <v>13.5</v>
      </c>
      <c r="D102" s="87">
        <v>12</v>
      </c>
      <c r="E102" s="87">
        <v>0.75</v>
      </c>
      <c r="F102" s="318">
        <v>0</v>
      </c>
      <c r="G102" s="96">
        <v>100</v>
      </c>
      <c r="H102" s="162">
        <f t="shared" si="20"/>
        <v>165</v>
      </c>
      <c r="I102" s="130">
        <f t="shared" si="20"/>
        <v>13.5</v>
      </c>
      <c r="J102" s="130">
        <f t="shared" si="20"/>
        <v>12</v>
      </c>
      <c r="K102" s="320">
        <f t="shared" si="20"/>
        <v>0.75</v>
      </c>
      <c r="L102" s="282">
        <f t="shared" si="20"/>
        <v>0</v>
      </c>
    </row>
    <row r="103" spans="1:12" ht="12.75">
      <c r="A103" s="166" t="s">
        <v>818</v>
      </c>
      <c r="B103" s="98">
        <f t="shared" si="19"/>
        <v>340.20000000000005</v>
      </c>
      <c r="C103" s="87">
        <v>9.4</v>
      </c>
      <c r="D103" s="87">
        <v>1</v>
      </c>
      <c r="E103" s="87">
        <v>73.4</v>
      </c>
      <c r="F103" s="318">
        <v>4.7</v>
      </c>
      <c r="G103" s="96">
        <v>120</v>
      </c>
      <c r="H103" s="162">
        <f t="shared" si="20"/>
        <v>408.24000000000007</v>
      </c>
      <c r="I103" s="130">
        <f t="shared" si="20"/>
        <v>11.28</v>
      </c>
      <c r="J103" s="130">
        <f t="shared" si="20"/>
        <v>1.2</v>
      </c>
      <c r="K103" s="320">
        <f t="shared" si="20"/>
        <v>88.08000000000001</v>
      </c>
      <c r="L103" s="282">
        <f t="shared" si="20"/>
        <v>5.64</v>
      </c>
    </row>
    <row r="104" spans="1:12" ht="12.75">
      <c r="A104" s="166" t="s">
        <v>819</v>
      </c>
      <c r="B104" s="98">
        <f t="shared" si="19"/>
        <v>400</v>
      </c>
      <c r="C104" s="87">
        <v>0</v>
      </c>
      <c r="D104" s="87">
        <v>0</v>
      </c>
      <c r="E104" s="87">
        <v>100</v>
      </c>
      <c r="F104" s="318">
        <v>0</v>
      </c>
      <c r="G104" s="96">
        <v>70</v>
      </c>
      <c r="H104" s="162">
        <f t="shared" si="20"/>
        <v>280</v>
      </c>
      <c r="I104" s="130">
        <f t="shared" si="20"/>
        <v>0</v>
      </c>
      <c r="J104" s="130">
        <f t="shared" si="20"/>
        <v>0</v>
      </c>
      <c r="K104" s="320">
        <f t="shared" si="20"/>
        <v>70</v>
      </c>
      <c r="L104" s="282">
        <f t="shared" si="20"/>
        <v>0</v>
      </c>
    </row>
    <row r="105" spans="1:12" ht="12.75">
      <c r="A105" s="166" t="s">
        <v>487</v>
      </c>
      <c r="B105" s="98">
        <f t="shared" si="19"/>
        <v>343.7</v>
      </c>
      <c r="C105" s="87">
        <v>10.2</v>
      </c>
      <c r="D105" s="87">
        <v>0.9</v>
      </c>
      <c r="E105" s="87">
        <v>73.7</v>
      </c>
      <c r="F105" s="318">
        <v>1.2</v>
      </c>
      <c r="G105" s="96">
        <v>150</v>
      </c>
      <c r="H105" s="162">
        <f t="shared" si="20"/>
        <v>515.55</v>
      </c>
      <c r="I105" s="130">
        <f t="shared" si="20"/>
        <v>15.299999999999999</v>
      </c>
      <c r="J105" s="130">
        <f t="shared" si="20"/>
        <v>1.35</v>
      </c>
      <c r="K105" s="320">
        <f t="shared" si="20"/>
        <v>110.55</v>
      </c>
      <c r="L105" s="282">
        <f t="shared" si="20"/>
        <v>1.8</v>
      </c>
    </row>
    <row r="106" spans="1:12" ht="12.75">
      <c r="A106" s="166" t="s">
        <v>739</v>
      </c>
      <c r="B106" s="98">
        <f t="shared" si="19"/>
        <v>899.1</v>
      </c>
      <c r="C106" s="87">
        <v>0</v>
      </c>
      <c r="D106" s="87">
        <v>99.9</v>
      </c>
      <c r="E106" s="168">
        <v>0</v>
      </c>
      <c r="F106" s="368">
        <v>0</v>
      </c>
      <c r="G106" s="96">
        <v>120</v>
      </c>
      <c r="H106" s="162">
        <f t="shared" si="20"/>
        <v>1078.92</v>
      </c>
      <c r="I106" s="130">
        <f t="shared" si="20"/>
        <v>0</v>
      </c>
      <c r="J106" s="130">
        <f t="shared" si="20"/>
        <v>119.88000000000001</v>
      </c>
      <c r="K106" s="320">
        <f t="shared" si="20"/>
        <v>0</v>
      </c>
      <c r="L106" s="282">
        <f t="shared" si="20"/>
        <v>0</v>
      </c>
    </row>
    <row r="107" spans="1:12" ht="13.5" thickBot="1">
      <c r="A107" s="161" t="s">
        <v>740</v>
      </c>
      <c r="B107" s="98">
        <f t="shared" si="19"/>
        <v>0</v>
      </c>
      <c r="C107" s="107"/>
      <c r="D107" s="107"/>
      <c r="E107" s="323"/>
      <c r="F107" s="324"/>
      <c r="G107" s="135">
        <v>100</v>
      </c>
      <c r="H107" s="162">
        <f t="shared" si="20"/>
        <v>0</v>
      </c>
      <c r="I107" s="130">
        <f t="shared" si="20"/>
        <v>0</v>
      </c>
      <c r="J107" s="130">
        <f t="shared" si="20"/>
        <v>0</v>
      </c>
      <c r="K107" s="320">
        <f t="shared" si="20"/>
        <v>0</v>
      </c>
      <c r="L107" s="282">
        <f t="shared" si="20"/>
        <v>0</v>
      </c>
    </row>
    <row r="108" spans="1:12" ht="13.5" thickBot="1">
      <c r="A108" s="118" t="s">
        <v>657</v>
      </c>
      <c r="B108" s="163">
        <f>H108/$G108*100</f>
        <v>272.475</v>
      </c>
      <c r="C108" s="164">
        <f>I108/$G108*100</f>
        <v>10.437931034482759</v>
      </c>
      <c r="D108" s="164">
        <f>J108/$G108*100</f>
        <v>14.60603448275862</v>
      </c>
      <c r="E108" s="316">
        <f>K108/$G108*100</f>
        <v>24.817241379310346</v>
      </c>
      <c r="F108" s="319">
        <f>L108/$G108*100</f>
        <v>0.6413793103448275</v>
      </c>
      <c r="G108" s="119">
        <f aca="true" t="shared" si="21" ref="G108:L108">SUM(G101:G107)</f>
        <v>1160</v>
      </c>
      <c r="H108" s="165">
        <f t="shared" si="21"/>
        <v>3160.71</v>
      </c>
      <c r="I108" s="121">
        <f t="shared" si="21"/>
        <v>121.08</v>
      </c>
      <c r="J108" s="121">
        <f t="shared" si="21"/>
        <v>169.43</v>
      </c>
      <c r="K108" s="321">
        <f t="shared" si="21"/>
        <v>287.88</v>
      </c>
      <c r="L108" s="203">
        <f t="shared" si="21"/>
        <v>7.4399999999999995</v>
      </c>
    </row>
    <row r="109" spans="1:12" ht="14.25" thickBot="1" thickTop="1">
      <c r="A109" s="204" t="s">
        <v>468</v>
      </c>
      <c r="B109" s="205">
        <f>H108/$H109</f>
        <v>632.142</v>
      </c>
      <c r="C109" s="206">
        <f>I108/$H109</f>
        <v>24.216</v>
      </c>
      <c r="D109" s="206">
        <f>J108/$H109</f>
        <v>33.886</v>
      </c>
      <c r="E109" s="209">
        <f>K108/$H109</f>
        <v>57.576</v>
      </c>
      <c r="F109" s="209">
        <f>L108/$H109</f>
        <v>1.488</v>
      </c>
      <c r="G109" s="210">
        <f>G108/$H109</f>
        <v>232</v>
      </c>
      <c r="H109" s="211">
        <v>5</v>
      </c>
      <c r="I109" s="207" t="s">
        <v>469</v>
      </c>
      <c r="J109" s="208"/>
      <c r="K109" s="208"/>
      <c r="L109" s="322"/>
    </row>
    <row r="110" spans="1:12" ht="14.25" thickBot="1" thickTop="1">
      <c r="A110" s="204" t="s">
        <v>412</v>
      </c>
      <c r="B110" s="205">
        <f>H108/$H110</f>
        <v>210.714</v>
      </c>
      <c r="C110" s="206">
        <f>I108/$H110</f>
        <v>8.072</v>
      </c>
      <c r="D110" s="206">
        <f>J108/$H110</f>
        <v>11.295333333333334</v>
      </c>
      <c r="E110" s="209">
        <f>K108/$H110</f>
        <v>19.192</v>
      </c>
      <c r="F110" s="209">
        <f>L108/$H110</f>
        <v>0.49599999999999994</v>
      </c>
      <c r="G110" s="210">
        <f>G108/$H110</f>
        <v>77.33333333333333</v>
      </c>
      <c r="H110" s="211">
        <v>15</v>
      </c>
      <c r="I110" s="207" t="s">
        <v>413</v>
      </c>
      <c r="J110" s="208"/>
      <c r="K110" s="208"/>
      <c r="L110" s="322"/>
    </row>
  </sheetData>
  <sheetProtection/>
  <mergeCells count="36">
    <mergeCell ref="G86:G87"/>
    <mergeCell ref="H86:L86"/>
    <mergeCell ref="A69:A71"/>
    <mergeCell ref="B69:F69"/>
    <mergeCell ref="G69:G70"/>
    <mergeCell ref="H69:L69"/>
    <mergeCell ref="A98:A100"/>
    <mergeCell ref="B98:F98"/>
    <mergeCell ref="G98:G99"/>
    <mergeCell ref="H98:L98"/>
    <mergeCell ref="A86:A88"/>
    <mergeCell ref="B86:F86"/>
    <mergeCell ref="A51:A53"/>
    <mergeCell ref="B51:F51"/>
    <mergeCell ref="G51:G52"/>
    <mergeCell ref="H51:L51"/>
    <mergeCell ref="A60:A62"/>
    <mergeCell ref="B60:F60"/>
    <mergeCell ref="G60:G61"/>
    <mergeCell ref="H60:L60"/>
    <mergeCell ref="A25:A27"/>
    <mergeCell ref="B25:F25"/>
    <mergeCell ref="G25:G26"/>
    <mergeCell ref="H25:L25"/>
    <mergeCell ref="A39:A41"/>
    <mergeCell ref="B39:F39"/>
    <mergeCell ref="G39:G40"/>
    <mergeCell ref="H39:L39"/>
    <mergeCell ref="A3:A5"/>
    <mergeCell ref="B3:F3"/>
    <mergeCell ref="G3:G4"/>
    <mergeCell ref="H3:L3"/>
    <mergeCell ref="A14:A16"/>
    <mergeCell ref="B14:F14"/>
    <mergeCell ref="G14:G15"/>
    <mergeCell ref="H14:L14"/>
  </mergeCells>
  <hyperlinks>
    <hyperlink ref="N1" r:id="rId1" display="http://www.fogyinfo.hu/recipes?rendszer_id=7&amp;eteltipus_id=&amp;submit=Keres%E9s"/>
  </hyperlinks>
  <printOptions/>
  <pageMargins left="0.61" right="0.37" top="0.25" bottom="0.26" header="0.17" footer="0.17"/>
  <pageSetup horizontalDpi="600" verticalDpi="600" orientation="portrait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" sqref="F2"/>
    </sheetView>
  </sheetViews>
  <sheetFormatPr defaultColWidth="9.00390625" defaultRowHeight="12.75"/>
  <cols>
    <col min="1" max="1" width="21.25390625" style="13" customWidth="1"/>
    <col min="2" max="2" width="7.625" style="13" customWidth="1"/>
    <col min="3" max="3" width="8.00390625" style="13" customWidth="1"/>
    <col min="4" max="4" width="5.375" style="13" customWidth="1"/>
    <col min="5" max="5" width="5.25390625" style="13" customWidth="1"/>
    <col min="6" max="6" width="5.125" style="13" customWidth="1"/>
    <col min="7" max="7" width="5.75390625" style="13" customWidth="1"/>
    <col min="8" max="9" width="7.625" style="13" customWidth="1"/>
    <col min="10" max="10" width="5.375" style="13" customWidth="1"/>
    <col min="11" max="11" width="5.25390625" style="13" customWidth="1"/>
    <col min="12" max="12" width="5.00390625" style="13" customWidth="1"/>
    <col min="13" max="13" width="10.00390625" style="13" customWidth="1"/>
    <col min="14" max="16384" width="9.125" style="13" customWidth="1"/>
  </cols>
  <sheetData>
    <row r="1" spans="1:14" ht="13.5" thickBot="1">
      <c r="A1" s="102" t="s">
        <v>465</v>
      </c>
      <c r="B1" s="102" t="s">
        <v>408</v>
      </c>
      <c r="C1" s="102"/>
      <c r="D1" s="102" t="s">
        <v>409</v>
      </c>
      <c r="E1" s="102"/>
      <c r="F1" s="102"/>
      <c r="G1" s="102" t="s">
        <v>470</v>
      </c>
      <c r="H1" s="102"/>
      <c r="I1" s="264"/>
      <c r="J1" s="201"/>
      <c r="K1" s="13" t="s">
        <v>463</v>
      </c>
      <c r="M1" s="41" t="s">
        <v>828</v>
      </c>
      <c r="N1" s="342" t="s">
        <v>829</v>
      </c>
    </row>
    <row r="2" ht="13.5" thickBot="1"/>
    <row r="3" spans="1:12" ht="12.75" customHeight="1">
      <c r="A3" s="656" t="s">
        <v>756</v>
      </c>
      <c r="B3" s="642" t="s">
        <v>649</v>
      </c>
      <c r="C3" s="643"/>
      <c r="D3" s="643"/>
      <c r="E3" s="643"/>
      <c r="F3" s="644"/>
      <c r="G3" s="645" t="s">
        <v>651</v>
      </c>
      <c r="H3" s="642" t="s">
        <v>650</v>
      </c>
      <c r="I3" s="647"/>
      <c r="J3" s="647"/>
      <c r="K3" s="647"/>
      <c r="L3" s="648"/>
    </row>
    <row r="4" spans="1:12" ht="12.75">
      <c r="A4" s="657"/>
      <c r="B4" s="63" t="s">
        <v>654</v>
      </c>
      <c r="C4" s="64" t="s">
        <v>656</v>
      </c>
      <c r="D4" s="64" t="s">
        <v>483</v>
      </c>
      <c r="E4" s="65" t="s">
        <v>655</v>
      </c>
      <c r="F4" s="68" t="s">
        <v>371</v>
      </c>
      <c r="G4" s="646"/>
      <c r="H4" s="67" t="s">
        <v>654</v>
      </c>
      <c r="I4" s="64" t="s">
        <v>656</v>
      </c>
      <c r="J4" s="64" t="s">
        <v>483</v>
      </c>
      <c r="K4" s="65" t="s">
        <v>655</v>
      </c>
      <c r="L4" s="68" t="s">
        <v>371</v>
      </c>
    </row>
    <row r="5" spans="1:12" ht="13.5" thickBot="1">
      <c r="A5" s="658"/>
      <c r="B5" s="74" t="s">
        <v>653</v>
      </c>
      <c r="C5" s="75" t="s">
        <v>652</v>
      </c>
      <c r="D5" s="75" t="s">
        <v>652</v>
      </c>
      <c r="E5" s="76" t="s">
        <v>652</v>
      </c>
      <c r="F5" s="78" t="s">
        <v>652</v>
      </c>
      <c r="G5" s="77" t="s">
        <v>652</v>
      </c>
      <c r="H5" s="156" t="s">
        <v>653</v>
      </c>
      <c r="I5" s="75" t="s">
        <v>652</v>
      </c>
      <c r="J5" s="75" t="s">
        <v>652</v>
      </c>
      <c r="K5" s="76" t="s">
        <v>652</v>
      </c>
      <c r="L5" s="78" t="s">
        <v>652</v>
      </c>
    </row>
    <row r="6" spans="1:12" ht="12.75">
      <c r="A6" s="157" t="s">
        <v>757</v>
      </c>
      <c r="B6" s="128">
        <f>C6*4+D6*9+E6*4</f>
        <v>215</v>
      </c>
      <c r="C6" s="158">
        <v>20</v>
      </c>
      <c r="D6" s="158">
        <v>15</v>
      </c>
      <c r="E6" s="158"/>
      <c r="F6" s="317"/>
      <c r="G6" s="89">
        <v>87</v>
      </c>
      <c r="H6" s="160">
        <f aca="true" t="shared" si="0" ref="H6:L7">B6/100*$G6</f>
        <v>187.04999999999998</v>
      </c>
      <c r="I6" s="128">
        <f t="shared" si="0"/>
        <v>17.400000000000002</v>
      </c>
      <c r="J6" s="128">
        <f t="shared" si="0"/>
        <v>13.049999999999999</v>
      </c>
      <c r="K6" s="279">
        <f t="shared" si="0"/>
        <v>0</v>
      </c>
      <c r="L6" s="129">
        <f t="shared" si="0"/>
        <v>0</v>
      </c>
    </row>
    <row r="7" spans="1:12" ht="13.5" thickBot="1">
      <c r="A7" s="161" t="s">
        <v>739</v>
      </c>
      <c r="B7" s="98">
        <f>C7*4+D7*9+E7*4</f>
        <v>900</v>
      </c>
      <c r="C7" s="107"/>
      <c r="D7" s="107">
        <v>100</v>
      </c>
      <c r="E7" s="323"/>
      <c r="F7" s="324"/>
      <c r="G7" s="135">
        <v>10</v>
      </c>
      <c r="H7" s="162">
        <f t="shared" si="0"/>
        <v>90</v>
      </c>
      <c r="I7" s="130">
        <f t="shared" si="0"/>
        <v>0</v>
      </c>
      <c r="J7" s="130">
        <f t="shared" si="0"/>
        <v>10</v>
      </c>
      <c r="K7" s="320">
        <f t="shared" si="0"/>
        <v>0</v>
      </c>
      <c r="L7" s="282">
        <f t="shared" si="0"/>
        <v>0</v>
      </c>
    </row>
    <row r="8" spans="1:12" ht="13.5" thickBot="1">
      <c r="A8" s="118" t="s">
        <v>657</v>
      </c>
      <c r="B8" s="163">
        <f>H8/$G8*100</f>
        <v>285.6185567010309</v>
      </c>
      <c r="C8" s="164">
        <f>I8/$G8*100</f>
        <v>17.93814432989691</v>
      </c>
      <c r="D8" s="164">
        <f>J8/$G8*100</f>
        <v>23.76288659793814</v>
      </c>
      <c r="E8" s="316">
        <f>K8/$G8*100</f>
        <v>0</v>
      </c>
      <c r="F8" s="319">
        <f>L8/$G8*100</f>
        <v>0</v>
      </c>
      <c r="G8" s="119">
        <f aca="true" t="shared" si="1" ref="G8:L8">SUM(G6:G7)</f>
        <v>97</v>
      </c>
      <c r="H8" s="165">
        <f t="shared" si="1"/>
        <v>277.04999999999995</v>
      </c>
      <c r="I8" s="121">
        <f t="shared" si="1"/>
        <v>17.400000000000002</v>
      </c>
      <c r="J8" s="121">
        <f t="shared" si="1"/>
        <v>23.049999999999997</v>
      </c>
      <c r="K8" s="321">
        <f t="shared" si="1"/>
        <v>0</v>
      </c>
      <c r="L8" s="203">
        <f t="shared" si="1"/>
        <v>0</v>
      </c>
    </row>
    <row r="9" spans="1:12" ht="14.25" thickBot="1" thickTop="1">
      <c r="A9" s="204" t="s">
        <v>468</v>
      </c>
      <c r="B9" s="205">
        <f>H8/$H9</f>
        <v>277.04999999999995</v>
      </c>
      <c r="C9" s="206">
        <f>I8/$H9</f>
        <v>17.400000000000002</v>
      </c>
      <c r="D9" s="206">
        <f>J8/$H9</f>
        <v>23.049999999999997</v>
      </c>
      <c r="E9" s="209">
        <f>K8/$H9</f>
        <v>0</v>
      </c>
      <c r="F9" s="209">
        <f>L8/$H9</f>
        <v>0</v>
      </c>
      <c r="G9" s="210">
        <f>G8/H9</f>
        <v>97</v>
      </c>
      <c r="H9" s="211">
        <v>1</v>
      </c>
      <c r="I9" s="207" t="s">
        <v>469</v>
      </c>
      <c r="J9" s="208"/>
      <c r="K9" s="208"/>
      <c r="L9" s="322"/>
    </row>
    <row r="10" ht="13.5" thickBot="1"/>
    <row r="11" spans="1:12" ht="12.75">
      <c r="A11" s="649" t="s">
        <v>810</v>
      </c>
      <c r="B11" s="642" t="s">
        <v>649</v>
      </c>
      <c r="C11" s="643"/>
      <c r="D11" s="643"/>
      <c r="E11" s="643"/>
      <c r="F11" s="644"/>
      <c r="G11" s="645" t="s">
        <v>651</v>
      </c>
      <c r="H11" s="642" t="s">
        <v>650</v>
      </c>
      <c r="I11" s="647"/>
      <c r="J11" s="647"/>
      <c r="K11" s="647"/>
      <c r="L11" s="648"/>
    </row>
    <row r="12" spans="1:12" ht="12.75">
      <c r="A12" s="650"/>
      <c r="B12" s="63" t="s">
        <v>654</v>
      </c>
      <c r="C12" s="64" t="s">
        <v>656</v>
      </c>
      <c r="D12" s="64" t="s">
        <v>483</v>
      </c>
      <c r="E12" s="65" t="s">
        <v>655</v>
      </c>
      <c r="F12" s="68" t="s">
        <v>371</v>
      </c>
      <c r="G12" s="646"/>
      <c r="H12" s="67" t="s">
        <v>654</v>
      </c>
      <c r="I12" s="64" t="s">
        <v>656</v>
      </c>
      <c r="J12" s="64" t="s">
        <v>483</v>
      </c>
      <c r="K12" s="65" t="s">
        <v>655</v>
      </c>
      <c r="L12" s="68" t="s">
        <v>371</v>
      </c>
    </row>
    <row r="13" spans="1:12" ht="13.5" thickBot="1">
      <c r="A13" s="651"/>
      <c r="B13" s="74" t="s">
        <v>653</v>
      </c>
      <c r="C13" s="75" t="s">
        <v>652</v>
      </c>
      <c r="D13" s="75" t="s">
        <v>652</v>
      </c>
      <c r="E13" s="76" t="s">
        <v>652</v>
      </c>
      <c r="F13" s="78" t="s">
        <v>652</v>
      </c>
      <c r="G13" s="77" t="s">
        <v>652</v>
      </c>
      <c r="H13" s="156" t="s">
        <v>653</v>
      </c>
      <c r="I13" s="75" t="s">
        <v>652</v>
      </c>
      <c r="J13" s="75" t="s">
        <v>652</v>
      </c>
      <c r="K13" s="76" t="s">
        <v>652</v>
      </c>
      <c r="L13" s="78" t="s">
        <v>652</v>
      </c>
    </row>
    <row r="14" spans="1:12" ht="12.75">
      <c r="A14" s="157" t="s">
        <v>662</v>
      </c>
      <c r="B14" s="128">
        <f aca="true" t="shared" si="2" ref="B14:B19">C14*4+D14*9+E14*4</f>
        <v>142.6</v>
      </c>
      <c r="C14" s="158">
        <v>16.2</v>
      </c>
      <c r="D14" s="158">
        <v>7</v>
      </c>
      <c r="E14" s="158">
        <v>3.7</v>
      </c>
      <c r="F14" s="317">
        <v>0</v>
      </c>
      <c r="G14" s="89">
        <v>250</v>
      </c>
      <c r="H14" s="160">
        <f aca="true" t="shared" si="3" ref="H14:L19">B14/100*$G14</f>
        <v>356.5</v>
      </c>
      <c r="I14" s="128">
        <f t="shared" si="3"/>
        <v>40.5</v>
      </c>
      <c r="J14" s="128">
        <f t="shared" si="3"/>
        <v>17.5</v>
      </c>
      <c r="K14" s="279">
        <f t="shared" si="3"/>
        <v>9.250000000000002</v>
      </c>
      <c r="L14" s="129">
        <f t="shared" si="3"/>
        <v>0</v>
      </c>
    </row>
    <row r="15" spans="1:12" ht="12.75">
      <c r="A15" s="166" t="s">
        <v>658</v>
      </c>
      <c r="B15" s="98">
        <f t="shared" si="2"/>
        <v>137.6</v>
      </c>
      <c r="C15" s="87">
        <v>3.4</v>
      </c>
      <c r="D15" s="87">
        <v>12</v>
      </c>
      <c r="E15" s="87">
        <v>4</v>
      </c>
      <c r="F15" s="318">
        <v>0</v>
      </c>
      <c r="G15" s="96">
        <v>130</v>
      </c>
      <c r="H15" s="162">
        <f t="shared" si="3"/>
        <v>178.88</v>
      </c>
      <c r="I15" s="130">
        <f t="shared" si="3"/>
        <v>4.42</v>
      </c>
      <c r="J15" s="130">
        <f t="shared" si="3"/>
        <v>15.6</v>
      </c>
      <c r="K15" s="320">
        <f t="shared" si="3"/>
        <v>5.2</v>
      </c>
      <c r="L15" s="282">
        <f t="shared" si="3"/>
        <v>0</v>
      </c>
    </row>
    <row r="16" spans="1:12" ht="12.75">
      <c r="A16" s="166" t="s">
        <v>752</v>
      </c>
      <c r="B16" s="98">
        <f t="shared" si="2"/>
        <v>39.800000000000004</v>
      </c>
      <c r="C16" s="87">
        <v>1.2</v>
      </c>
      <c r="D16" s="87">
        <v>0.2</v>
      </c>
      <c r="E16" s="87">
        <v>8.3</v>
      </c>
      <c r="F16" s="318">
        <v>2</v>
      </c>
      <c r="G16" s="96">
        <v>70</v>
      </c>
      <c r="H16" s="162">
        <f>B16/100*$G16</f>
        <v>27.860000000000003</v>
      </c>
      <c r="I16" s="130">
        <f>C16/100*$G16</f>
        <v>0.84</v>
      </c>
      <c r="J16" s="130">
        <f>D16/100*$G16</f>
        <v>0.14</v>
      </c>
      <c r="K16" s="320">
        <f>E16/100*$G16</f>
        <v>5.8100000000000005</v>
      </c>
      <c r="L16" s="282">
        <f>F16/100*$G16</f>
        <v>1.4000000000000001</v>
      </c>
    </row>
    <row r="17" spans="1:12" ht="12.75">
      <c r="A17" s="166" t="s">
        <v>813</v>
      </c>
      <c r="B17" s="98">
        <f t="shared" si="2"/>
        <v>631.2</v>
      </c>
      <c r="C17" s="87">
        <v>0</v>
      </c>
      <c r="D17" s="87">
        <v>70</v>
      </c>
      <c r="E17" s="87">
        <v>0.3</v>
      </c>
      <c r="F17" s="318">
        <v>0</v>
      </c>
      <c r="G17" s="96">
        <v>10</v>
      </c>
      <c r="H17" s="162">
        <f t="shared" si="3"/>
        <v>63.120000000000005</v>
      </c>
      <c r="I17" s="130">
        <f t="shared" si="3"/>
        <v>0</v>
      </c>
      <c r="J17" s="130">
        <f t="shared" si="3"/>
        <v>7</v>
      </c>
      <c r="K17" s="320">
        <f t="shared" si="3"/>
        <v>0.03</v>
      </c>
      <c r="L17" s="282">
        <f t="shared" si="3"/>
        <v>0</v>
      </c>
    </row>
    <row r="18" spans="1:12" ht="12.75">
      <c r="A18" s="166" t="s">
        <v>811</v>
      </c>
      <c r="B18" s="98">
        <f t="shared" si="2"/>
        <v>0</v>
      </c>
      <c r="C18" s="87"/>
      <c r="D18" s="87"/>
      <c r="E18" s="87"/>
      <c r="F18" s="318"/>
      <c r="G18" s="96"/>
      <c r="H18" s="162">
        <f t="shared" si="3"/>
        <v>0</v>
      </c>
      <c r="I18" s="130">
        <f t="shared" si="3"/>
        <v>0</v>
      </c>
      <c r="J18" s="130">
        <f t="shared" si="3"/>
        <v>0</v>
      </c>
      <c r="K18" s="320">
        <f t="shared" si="3"/>
        <v>0</v>
      </c>
      <c r="L18" s="282">
        <f t="shared" si="3"/>
        <v>0</v>
      </c>
    </row>
    <row r="19" spans="1:12" ht="13.5" thickBot="1">
      <c r="A19" s="161" t="s">
        <v>812</v>
      </c>
      <c r="B19" s="98">
        <f t="shared" si="2"/>
        <v>0</v>
      </c>
      <c r="C19" s="107"/>
      <c r="D19" s="107"/>
      <c r="E19" s="323"/>
      <c r="F19" s="324"/>
      <c r="G19" s="135"/>
      <c r="H19" s="162">
        <f t="shared" si="3"/>
        <v>0</v>
      </c>
      <c r="I19" s="130">
        <f t="shared" si="3"/>
        <v>0</v>
      </c>
      <c r="J19" s="130">
        <f t="shared" si="3"/>
        <v>0</v>
      </c>
      <c r="K19" s="320">
        <f t="shared" si="3"/>
        <v>0</v>
      </c>
      <c r="L19" s="282">
        <f t="shared" si="3"/>
        <v>0</v>
      </c>
    </row>
    <row r="20" spans="1:12" ht="13.5" thickBot="1">
      <c r="A20" s="118" t="s">
        <v>657</v>
      </c>
      <c r="B20" s="163">
        <f>H20/$G20*100</f>
        <v>136.16521739130437</v>
      </c>
      <c r="C20" s="164">
        <f>I20/$G20*100</f>
        <v>9.947826086956523</v>
      </c>
      <c r="D20" s="164">
        <f>J20/$G20*100</f>
        <v>8.747826086956522</v>
      </c>
      <c r="E20" s="316">
        <f>K20/$G20*100</f>
        <v>4.410869565217393</v>
      </c>
      <c r="F20" s="319">
        <f>L20/$G20*100</f>
        <v>0.30434782608695654</v>
      </c>
      <c r="G20" s="119">
        <f aca="true" t="shared" si="4" ref="G20:L20">SUM(G14:G19)</f>
        <v>460</v>
      </c>
      <c r="H20" s="165">
        <f t="shared" si="4"/>
        <v>626.36</v>
      </c>
      <c r="I20" s="121">
        <f t="shared" si="4"/>
        <v>45.760000000000005</v>
      </c>
      <c r="J20" s="121">
        <f t="shared" si="4"/>
        <v>40.24</v>
      </c>
      <c r="K20" s="321">
        <f t="shared" si="4"/>
        <v>20.290000000000006</v>
      </c>
      <c r="L20" s="203">
        <f t="shared" si="4"/>
        <v>1.4000000000000001</v>
      </c>
    </row>
    <row r="21" spans="1:12" ht="14.25" thickBot="1" thickTop="1">
      <c r="A21" s="204" t="s">
        <v>814</v>
      </c>
      <c r="B21" s="205">
        <f>H20/$H21</f>
        <v>125.272</v>
      </c>
      <c r="C21" s="206">
        <f>I20/$H21</f>
        <v>9.152000000000001</v>
      </c>
      <c r="D21" s="206">
        <f>J20/$H21</f>
        <v>8.048</v>
      </c>
      <c r="E21" s="209">
        <f>K20/$H21</f>
        <v>4.058000000000002</v>
      </c>
      <c r="F21" s="209">
        <f>L20/$H21</f>
        <v>0.28</v>
      </c>
      <c r="G21" s="210">
        <f>G20/H21</f>
        <v>92</v>
      </c>
      <c r="H21" s="211">
        <v>5</v>
      </c>
      <c r="I21" s="207" t="s">
        <v>815</v>
      </c>
      <c r="J21" s="208"/>
      <c r="K21" s="208"/>
      <c r="L21" s="322"/>
    </row>
    <row r="22" ht="13.5" thickBot="1"/>
    <row r="23" spans="1:12" ht="12.75">
      <c r="A23" s="639" t="s">
        <v>788</v>
      </c>
      <c r="B23" s="642" t="s">
        <v>649</v>
      </c>
      <c r="C23" s="643"/>
      <c r="D23" s="643"/>
      <c r="E23" s="643"/>
      <c r="F23" s="644"/>
      <c r="G23" s="645" t="s">
        <v>651</v>
      </c>
      <c r="H23" s="642" t="s">
        <v>650</v>
      </c>
      <c r="I23" s="647"/>
      <c r="J23" s="647"/>
      <c r="K23" s="647"/>
      <c r="L23" s="648"/>
    </row>
    <row r="24" spans="1:12" ht="12.75">
      <c r="A24" s="640"/>
      <c r="B24" s="63" t="s">
        <v>654</v>
      </c>
      <c r="C24" s="64" t="s">
        <v>656</v>
      </c>
      <c r="D24" s="64" t="s">
        <v>483</v>
      </c>
      <c r="E24" s="65" t="s">
        <v>655</v>
      </c>
      <c r="F24" s="68" t="s">
        <v>371</v>
      </c>
      <c r="G24" s="646"/>
      <c r="H24" s="67" t="s">
        <v>654</v>
      </c>
      <c r="I24" s="64" t="s">
        <v>656</v>
      </c>
      <c r="J24" s="64" t="s">
        <v>483</v>
      </c>
      <c r="K24" s="65" t="s">
        <v>655</v>
      </c>
      <c r="L24" s="68" t="s">
        <v>371</v>
      </c>
    </row>
    <row r="25" spans="1:12" ht="13.5" thickBot="1">
      <c r="A25" s="641"/>
      <c r="B25" s="74" t="s">
        <v>653</v>
      </c>
      <c r="C25" s="75" t="s">
        <v>652</v>
      </c>
      <c r="D25" s="75" t="s">
        <v>652</v>
      </c>
      <c r="E25" s="76" t="s">
        <v>652</v>
      </c>
      <c r="F25" s="78" t="s">
        <v>652</v>
      </c>
      <c r="G25" s="77" t="s">
        <v>652</v>
      </c>
      <c r="H25" s="156" t="s">
        <v>653</v>
      </c>
      <c r="I25" s="75" t="s">
        <v>652</v>
      </c>
      <c r="J25" s="75" t="s">
        <v>652</v>
      </c>
      <c r="K25" s="76" t="s">
        <v>652</v>
      </c>
      <c r="L25" s="78" t="s">
        <v>652</v>
      </c>
    </row>
    <row r="26" spans="1:12" ht="12.75">
      <c r="A26" s="157" t="s">
        <v>441</v>
      </c>
      <c r="B26" s="128">
        <f aca="true" t="shared" si="5" ref="B26:B31">C26*4+D26*9+E26*4</f>
        <v>86.3</v>
      </c>
      <c r="C26" s="158">
        <v>2.5</v>
      </c>
      <c r="D26" s="158">
        <v>0.3</v>
      </c>
      <c r="E26" s="159">
        <v>18.4</v>
      </c>
      <c r="F26" s="317">
        <v>3</v>
      </c>
      <c r="G26" s="89">
        <v>700</v>
      </c>
      <c r="H26" s="160">
        <f aca="true" t="shared" si="6" ref="H26:L31">B26/100*$G26</f>
        <v>604.1</v>
      </c>
      <c r="I26" s="128">
        <f t="shared" si="6"/>
        <v>17.5</v>
      </c>
      <c r="J26" s="128">
        <f t="shared" si="6"/>
        <v>2.1</v>
      </c>
      <c r="K26" s="279">
        <f t="shared" si="6"/>
        <v>128.8</v>
      </c>
      <c r="L26" s="129">
        <f t="shared" si="6"/>
        <v>21</v>
      </c>
    </row>
    <row r="27" spans="1:12" ht="12.75">
      <c r="A27" s="166" t="s">
        <v>789</v>
      </c>
      <c r="B27" s="98">
        <f t="shared" si="5"/>
        <v>28.299999999999997</v>
      </c>
      <c r="C27" s="87">
        <v>1.4</v>
      </c>
      <c r="D27" s="87">
        <v>0.3</v>
      </c>
      <c r="E27" s="88">
        <v>5</v>
      </c>
      <c r="F27" s="318">
        <v>5.3</v>
      </c>
      <c r="G27" s="96">
        <v>400</v>
      </c>
      <c r="H27" s="162">
        <f t="shared" si="6"/>
        <v>113.19999999999999</v>
      </c>
      <c r="I27" s="130">
        <f t="shared" si="6"/>
        <v>5.6</v>
      </c>
      <c r="J27" s="130">
        <f t="shared" si="6"/>
        <v>1.2</v>
      </c>
      <c r="K27" s="320">
        <f t="shared" si="6"/>
        <v>20</v>
      </c>
      <c r="L27" s="282">
        <f t="shared" si="6"/>
        <v>21.2</v>
      </c>
    </row>
    <row r="28" spans="1:12" ht="12.75">
      <c r="A28" s="166" t="s">
        <v>752</v>
      </c>
      <c r="B28" s="98">
        <f t="shared" si="5"/>
        <v>39.800000000000004</v>
      </c>
      <c r="C28" s="87">
        <v>1.2</v>
      </c>
      <c r="D28" s="87">
        <v>0.2</v>
      </c>
      <c r="E28" s="88">
        <v>8.3</v>
      </c>
      <c r="F28" s="318">
        <v>2</v>
      </c>
      <c r="G28" s="96">
        <v>30</v>
      </c>
      <c r="H28" s="162">
        <f t="shared" si="6"/>
        <v>11.940000000000001</v>
      </c>
      <c r="I28" s="130">
        <f t="shared" si="6"/>
        <v>0.36</v>
      </c>
      <c r="J28" s="130">
        <f t="shared" si="6"/>
        <v>0.06</v>
      </c>
      <c r="K28" s="320">
        <f t="shared" si="6"/>
        <v>2.49</v>
      </c>
      <c r="L28" s="282">
        <f t="shared" si="6"/>
        <v>0.6</v>
      </c>
    </row>
    <row r="29" spans="1:12" ht="12.75">
      <c r="A29" s="166" t="s">
        <v>739</v>
      </c>
      <c r="B29" s="98">
        <f t="shared" si="5"/>
        <v>897.7</v>
      </c>
      <c r="C29" s="87">
        <v>0.1</v>
      </c>
      <c r="D29" s="87">
        <v>99.7</v>
      </c>
      <c r="E29" s="88">
        <v>0</v>
      </c>
      <c r="F29" s="318">
        <v>0</v>
      </c>
      <c r="G29" s="96">
        <v>20</v>
      </c>
      <c r="H29" s="162">
        <f t="shared" si="6"/>
        <v>179.54000000000002</v>
      </c>
      <c r="I29" s="130">
        <f t="shared" si="6"/>
        <v>0.02</v>
      </c>
      <c r="J29" s="130">
        <f t="shared" si="6"/>
        <v>19.94</v>
      </c>
      <c r="K29" s="320">
        <f t="shared" si="6"/>
        <v>0</v>
      </c>
      <c r="L29" s="282">
        <f t="shared" si="6"/>
        <v>0</v>
      </c>
    </row>
    <row r="30" spans="1:12" ht="12.75">
      <c r="A30" s="166" t="s">
        <v>790</v>
      </c>
      <c r="B30" s="98">
        <f t="shared" si="5"/>
        <v>0</v>
      </c>
      <c r="C30" s="87"/>
      <c r="D30" s="87"/>
      <c r="E30" s="88"/>
      <c r="F30" s="318"/>
      <c r="G30" s="96"/>
      <c r="H30" s="162">
        <f t="shared" si="6"/>
        <v>0</v>
      </c>
      <c r="I30" s="130">
        <f t="shared" si="6"/>
        <v>0</v>
      </c>
      <c r="J30" s="130">
        <f t="shared" si="6"/>
        <v>0</v>
      </c>
      <c r="K30" s="320">
        <f t="shared" si="6"/>
        <v>0</v>
      </c>
      <c r="L30" s="282">
        <f t="shared" si="6"/>
        <v>0</v>
      </c>
    </row>
    <row r="31" spans="1:12" ht="13.5" thickBot="1">
      <c r="A31" s="161" t="s">
        <v>740</v>
      </c>
      <c r="B31" s="98">
        <f t="shared" si="5"/>
        <v>0</v>
      </c>
      <c r="C31" s="107"/>
      <c r="D31" s="107"/>
      <c r="E31" s="108"/>
      <c r="F31" s="286"/>
      <c r="G31" s="135">
        <v>400</v>
      </c>
      <c r="H31" s="162">
        <f t="shared" si="6"/>
        <v>0</v>
      </c>
      <c r="I31" s="130">
        <f t="shared" si="6"/>
        <v>0</v>
      </c>
      <c r="J31" s="130">
        <f t="shared" si="6"/>
        <v>0</v>
      </c>
      <c r="K31" s="320">
        <f t="shared" si="6"/>
        <v>0</v>
      </c>
      <c r="L31" s="282">
        <f t="shared" si="6"/>
        <v>0</v>
      </c>
    </row>
    <row r="32" spans="1:12" ht="13.5" thickBot="1">
      <c r="A32" s="118" t="s">
        <v>657</v>
      </c>
      <c r="B32" s="163">
        <f>H32/$G32*100</f>
        <v>58.63096774193548</v>
      </c>
      <c r="C32" s="164">
        <f>I32/$G32*100</f>
        <v>1.5148387096774194</v>
      </c>
      <c r="D32" s="164">
        <f>J32/$G32*100</f>
        <v>1.503225806451613</v>
      </c>
      <c r="E32" s="316">
        <f>K32/$G32*100</f>
        <v>9.760645161290324</v>
      </c>
      <c r="F32" s="319">
        <f>L32/$G32*100</f>
        <v>2.7612903225806456</v>
      </c>
      <c r="G32" s="119">
        <f aca="true" t="shared" si="7" ref="G32:L32">SUM(G26:G31)</f>
        <v>1550</v>
      </c>
      <c r="H32" s="165">
        <f t="shared" si="7"/>
        <v>908.78</v>
      </c>
      <c r="I32" s="121">
        <f t="shared" si="7"/>
        <v>23.48</v>
      </c>
      <c r="J32" s="121">
        <f t="shared" si="7"/>
        <v>23.3</v>
      </c>
      <c r="K32" s="321">
        <f t="shared" si="7"/>
        <v>151.29000000000002</v>
      </c>
      <c r="L32" s="203">
        <f t="shared" si="7"/>
        <v>42.800000000000004</v>
      </c>
    </row>
    <row r="33" spans="1:12" ht="14.25" thickBot="1" thickTop="1">
      <c r="A33" s="204" t="s">
        <v>468</v>
      </c>
      <c r="B33" s="205">
        <f>H32/$H33</f>
        <v>129.82571428571427</v>
      </c>
      <c r="C33" s="206">
        <f>I32/$H33</f>
        <v>3.3542857142857145</v>
      </c>
      <c r="D33" s="206">
        <f>J32/$H33</f>
        <v>3.3285714285714287</v>
      </c>
      <c r="E33" s="209">
        <f>K32/$H33</f>
        <v>21.612857142857145</v>
      </c>
      <c r="F33" s="209">
        <f>L32/$H33</f>
        <v>6.114285714285715</v>
      </c>
      <c r="G33" s="210">
        <f>G32/H33</f>
        <v>221.42857142857142</v>
      </c>
      <c r="H33" s="211">
        <v>7</v>
      </c>
      <c r="I33" s="207" t="s">
        <v>469</v>
      </c>
      <c r="J33" s="208"/>
      <c r="K33" s="208"/>
      <c r="L33" s="322"/>
    </row>
    <row r="34" ht="13.5" thickBot="1"/>
    <row r="35" spans="1:12" ht="12.75">
      <c r="A35" s="656" t="s">
        <v>754</v>
      </c>
      <c r="B35" s="642" t="s">
        <v>649</v>
      </c>
      <c r="C35" s="643"/>
      <c r="D35" s="643"/>
      <c r="E35" s="643"/>
      <c r="F35" s="644"/>
      <c r="G35" s="645" t="s">
        <v>651</v>
      </c>
      <c r="H35" s="642" t="s">
        <v>650</v>
      </c>
      <c r="I35" s="647"/>
      <c r="J35" s="647"/>
      <c r="K35" s="647"/>
      <c r="L35" s="648"/>
    </row>
    <row r="36" spans="1:12" ht="12.75">
      <c r="A36" s="657"/>
      <c r="B36" s="63" t="s">
        <v>654</v>
      </c>
      <c r="C36" s="64" t="s">
        <v>656</v>
      </c>
      <c r="D36" s="64" t="s">
        <v>483</v>
      </c>
      <c r="E36" s="65" t="s">
        <v>655</v>
      </c>
      <c r="F36" s="68" t="s">
        <v>371</v>
      </c>
      <c r="G36" s="646"/>
      <c r="H36" s="67" t="s">
        <v>654</v>
      </c>
      <c r="I36" s="64" t="s">
        <v>656</v>
      </c>
      <c r="J36" s="64" t="s">
        <v>483</v>
      </c>
      <c r="K36" s="65" t="s">
        <v>655</v>
      </c>
      <c r="L36" s="68" t="s">
        <v>371</v>
      </c>
    </row>
    <row r="37" spans="1:12" ht="13.5" thickBot="1">
      <c r="A37" s="658"/>
      <c r="B37" s="74" t="s">
        <v>653</v>
      </c>
      <c r="C37" s="75" t="s">
        <v>652</v>
      </c>
      <c r="D37" s="75" t="s">
        <v>652</v>
      </c>
      <c r="E37" s="76" t="s">
        <v>652</v>
      </c>
      <c r="F37" s="78" t="s">
        <v>652</v>
      </c>
      <c r="G37" s="77" t="s">
        <v>652</v>
      </c>
      <c r="H37" s="156" t="s">
        <v>653</v>
      </c>
      <c r="I37" s="75" t="s">
        <v>652</v>
      </c>
      <c r="J37" s="75" t="s">
        <v>652</v>
      </c>
      <c r="K37" s="76" t="s">
        <v>652</v>
      </c>
      <c r="L37" s="78" t="s">
        <v>652</v>
      </c>
    </row>
    <row r="38" spans="1:12" ht="12.75">
      <c r="A38" s="157" t="s">
        <v>755</v>
      </c>
      <c r="B38" s="128">
        <f>C38*4+D38*9+E38*4</f>
        <v>288.6363636363636</v>
      </c>
      <c r="C38" s="158">
        <f>23/0.88</f>
        <v>26.136363636363637</v>
      </c>
      <c r="D38" s="158">
        <f>18/0.88</f>
        <v>20.454545454545453</v>
      </c>
      <c r="E38" s="158"/>
      <c r="F38" s="317"/>
      <c r="G38" s="89">
        <v>88</v>
      </c>
      <c r="H38" s="160">
        <f aca="true" t="shared" si="8" ref="H38:L39">B38/100*$G38</f>
        <v>254</v>
      </c>
      <c r="I38" s="128">
        <f t="shared" si="8"/>
        <v>23</v>
      </c>
      <c r="J38" s="128">
        <f t="shared" si="8"/>
        <v>18</v>
      </c>
      <c r="K38" s="279">
        <f t="shared" si="8"/>
        <v>0</v>
      </c>
      <c r="L38" s="129">
        <f t="shared" si="8"/>
        <v>0</v>
      </c>
    </row>
    <row r="39" spans="1:12" ht="13.5" thickBot="1">
      <c r="A39" s="161" t="s">
        <v>739</v>
      </c>
      <c r="B39" s="98">
        <f>C39*4+D39*9+E39*4</f>
        <v>900</v>
      </c>
      <c r="C39" s="107"/>
      <c r="D39" s="107">
        <v>100</v>
      </c>
      <c r="E39" s="323"/>
      <c r="F39" s="324"/>
      <c r="G39" s="149">
        <f>G38/7*2.95</f>
        <v>37.08571428571429</v>
      </c>
      <c r="H39" s="162">
        <f t="shared" si="8"/>
        <v>333.7714285714286</v>
      </c>
      <c r="I39" s="130">
        <f t="shared" si="8"/>
        <v>0</v>
      </c>
      <c r="J39" s="130">
        <f t="shared" si="8"/>
        <v>37.08571428571429</v>
      </c>
      <c r="K39" s="320">
        <f t="shared" si="8"/>
        <v>0</v>
      </c>
      <c r="L39" s="282">
        <f t="shared" si="8"/>
        <v>0</v>
      </c>
    </row>
    <row r="40" spans="1:12" ht="13.5" thickBot="1">
      <c r="A40" s="118" t="s">
        <v>657</v>
      </c>
      <c r="B40" s="163">
        <f>H40/$G40*100</f>
        <v>469.89492919141156</v>
      </c>
      <c r="C40" s="164">
        <f>I40/$G40*100</f>
        <v>18.38739150296939</v>
      </c>
      <c r="D40" s="164">
        <f>J40/$G40*100</f>
        <v>44.0383736866149</v>
      </c>
      <c r="E40" s="316">
        <f>K40/$G40*100</f>
        <v>0</v>
      </c>
      <c r="F40" s="319">
        <f>L40/$G40*100</f>
        <v>0</v>
      </c>
      <c r="G40" s="119">
        <f aca="true" t="shared" si="9" ref="G40:L40">SUM(G38:G39)</f>
        <v>125.08571428571429</v>
      </c>
      <c r="H40" s="165">
        <f t="shared" si="9"/>
        <v>587.7714285714286</v>
      </c>
      <c r="I40" s="121">
        <f t="shared" si="9"/>
        <v>23</v>
      </c>
      <c r="J40" s="121">
        <f t="shared" si="9"/>
        <v>55.08571428571429</v>
      </c>
      <c r="K40" s="321">
        <f t="shared" si="9"/>
        <v>0</v>
      </c>
      <c r="L40" s="203">
        <f t="shared" si="9"/>
        <v>0</v>
      </c>
    </row>
    <row r="41" spans="1:12" ht="14.25" thickBot="1" thickTop="1">
      <c r="A41" s="204" t="s">
        <v>468</v>
      </c>
      <c r="B41" s="205">
        <f>H40/$H41</f>
        <v>587.7714285714286</v>
      </c>
      <c r="C41" s="206">
        <f>I40/$H41</f>
        <v>23</v>
      </c>
      <c r="D41" s="206">
        <f>J40/$H41</f>
        <v>55.08571428571429</v>
      </c>
      <c r="E41" s="209">
        <f>K40/$H41</f>
        <v>0</v>
      </c>
      <c r="F41" s="209">
        <f>L40/$H41</f>
        <v>0</v>
      </c>
      <c r="G41" s="210">
        <f>G40/H41</f>
        <v>125.08571428571429</v>
      </c>
      <c r="H41" s="211">
        <v>1</v>
      </c>
      <c r="I41" s="207" t="s">
        <v>469</v>
      </c>
      <c r="J41" s="208"/>
      <c r="K41" s="208"/>
      <c r="L41" s="322"/>
    </row>
  </sheetData>
  <sheetProtection/>
  <mergeCells count="16">
    <mergeCell ref="A23:A25"/>
    <mergeCell ref="B23:F23"/>
    <mergeCell ref="G23:G24"/>
    <mergeCell ref="H23:L23"/>
    <mergeCell ref="A35:A37"/>
    <mergeCell ref="B35:F35"/>
    <mergeCell ref="G35:G36"/>
    <mergeCell ref="H35:L35"/>
    <mergeCell ref="A3:A5"/>
    <mergeCell ref="B3:F3"/>
    <mergeCell ref="G3:G4"/>
    <mergeCell ref="H3:L3"/>
    <mergeCell ref="A11:A13"/>
    <mergeCell ref="B11:F11"/>
    <mergeCell ref="G11:G12"/>
    <mergeCell ref="H11:L11"/>
  </mergeCells>
  <hyperlinks>
    <hyperlink ref="N1" r:id="rId1" display="http://www.fogyinfo.hu/recipes?rendszer_id=7&amp;eteltipus_id=&amp;submit=Keres%E9s"/>
  </hyperlinks>
  <printOptions/>
  <pageMargins left="0.7" right="0.62" top="0.27" bottom="0.26" header="0.17" footer="0.17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I40" sqref="I40"/>
    </sheetView>
  </sheetViews>
  <sheetFormatPr defaultColWidth="9.00390625" defaultRowHeight="12.75"/>
  <cols>
    <col min="1" max="1" width="18.375" style="0" customWidth="1"/>
    <col min="2" max="2" width="7.625" style="0" customWidth="1"/>
    <col min="3" max="3" width="7.375" style="0" customWidth="1"/>
    <col min="4" max="5" width="5.75390625" style="0" customWidth="1"/>
    <col min="6" max="6" width="5.625" style="0" customWidth="1"/>
    <col min="7" max="7" width="6.75390625" style="0" customWidth="1"/>
    <col min="8" max="9" width="7.75390625" style="0" customWidth="1"/>
    <col min="10" max="10" width="6.375" style="0" customWidth="1"/>
    <col min="11" max="11" width="5.625" style="0" customWidth="1"/>
    <col min="12" max="12" width="6.125" style="0" customWidth="1"/>
    <col min="13" max="13" width="10.125" style="0" customWidth="1"/>
    <col min="22" max="22" width="2.25390625" style="0" customWidth="1"/>
  </cols>
  <sheetData>
    <row r="1" spans="1:21" ht="13.5" thickBot="1">
      <c r="A1" s="409" t="s">
        <v>852</v>
      </c>
      <c r="M1" s="406" t="s">
        <v>836</v>
      </c>
      <c r="N1" s="407" t="s">
        <v>835</v>
      </c>
      <c r="O1" s="408" t="s">
        <v>846</v>
      </c>
      <c r="P1" s="406" t="s">
        <v>837</v>
      </c>
      <c r="Q1" s="407" t="s">
        <v>834</v>
      </c>
      <c r="R1" s="408" t="s">
        <v>845</v>
      </c>
      <c r="S1" s="406" t="s">
        <v>847</v>
      </c>
      <c r="T1" s="407" t="s">
        <v>848</v>
      </c>
      <c r="U1" s="408" t="s">
        <v>849</v>
      </c>
    </row>
    <row r="2" spans="1:14" ht="13.5" thickBot="1">
      <c r="A2" s="102" t="s">
        <v>465</v>
      </c>
      <c r="B2" s="102" t="s">
        <v>408</v>
      </c>
      <c r="C2" s="102"/>
      <c r="D2" s="102" t="s">
        <v>173</v>
      </c>
      <c r="E2" s="102"/>
      <c r="F2" s="102"/>
      <c r="G2" s="102" t="s">
        <v>470</v>
      </c>
      <c r="H2" s="102"/>
      <c r="I2" s="264"/>
      <c r="J2" s="201"/>
      <c r="K2" s="13" t="s">
        <v>463</v>
      </c>
      <c r="L2" s="13"/>
      <c r="M2" s="41" t="s">
        <v>828</v>
      </c>
      <c r="N2" s="342" t="s">
        <v>832</v>
      </c>
    </row>
    <row r="3" spans="1:12" s="13" customFormat="1" ht="12.75" customHeight="1">
      <c r="A3" s="662" t="s">
        <v>831</v>
      </c>
      <c r="B3" s="642" t="s">
        <v>649</v>
      </c>
      <c r="C3" s="652"/>
      <c r="D3" s="652"/>
      <c r="E3" s="652"/>
      <c r="F3" s="653"/>
      <c r="G3" s="654" t="s">
        <v>651</v>
      </c>
      <c r="H3" s="642" t="s">
        <v>650</v>
      </c>
      <c r="I3" s="652"/>
      <c r="J3" s="652"/>
      <c r="K3" s="652"/>
      <c r="L3" s="653"/>
    </row>
    <row r="4" spans="1:12" s="13" customFormat="1" ht="12.75">
      <c r="A4" s="663"/>
      <c r="B4" s="63" t="s">
        <v>654</v>
      </c>
      <c r="C4" s="64" t="s">
        <v>656</v>
      </c>
      <c r="D4" s="64" t="s">
        <v>483</v>
      </c>
      <c r="E4" s="65" t="s">
        <v>655</v>
      </c>
      <c r="F4" s="68" t="s">
        <v>371</v>
      </c>
      <c r="G4" s="655"/>
      <c r="H4" s="67" t="s">
        <v>654</v>
      </c>
      <c r="I4" s="64" t="s">
        <v>656</v>
      </c>
      <c r="J4" s="64" t="s">
        <v>483</v>
      </c>
      <c r="K4" s="65" t="s">
        <v>655</v>
      </c>
      <c r="L4" s="68" t="s">
        <v>371</v>
      </c>
    </row>
    <row r="5" spans="1:12" s="13" customFormat="1" ht="13.5" thickBot="1">
      <c r="A5" s="664"/>
      <c r="B5" s="74" t="s">
        <v>653</v>
      </c>
      <c r="C5" s="75" t="s">
        <v>652</v>
      </c>
      <c r="D5" s="75" t="s">
        <v>652</v>
      </c>
      <c r="E5" s="76" t="s">
        <v>652</v>
      </c>
      <c r="F5" s="78" t="s">
        <v>652</v>
      </c>
      <c r="G5" s="77" t="s">
        <v>652</v>
      </c>
      <c r="H5" s="156" t="s">
        <v>653</v>
      </c>
      <c r="I5" s="75" t="s">
        <v>652</v>
      </c>
      <c r="J5" s="75" t="s">
        <v>652</v>
      </c>
      <c r="K5" s="76" t="s">
        <v>652</v>
      </c>
      <c r="L5" s="78" t="s">
        <v>652</v>
      </c>
    </row>
    <row r="6" spans="1:12" s="13" customFormat="1" ht="12.75">
      <c r="A6" s="157" t="s">
        <v>838</v>
      </c>
      <c r="B6" s="128">
        <f aca="true" t="shared" si="0" ref="B6:B15">C6*4+D6*9+E6*4</f>
        <v>0</v>
      </c>
      <c r="C6" s="158"/>
      <c r="D6" s="158"/>
      <c r="E6" s="158"/>
      <c r="F6" s="317"/>
      <c r="G6" s="89"/>
      <c r="H6" s="160">
        <f aca="true" t="shared" si="1" ref="H6:L15">B6/100*$G6</f>
        <v>0</v>
      </c>
      <c r="I6" s="128">
        <f t="shared" si="1"/>
        <v>0</v>
      </c>
      <c r="J6" s="128">
        <f t="shared" si="1"/>
        <v>0</v>
      </c>
      <c r="K6" s="279">
        <f t="shared" si="1"/>
        <v>0</v>
      </c>
      <c r="L6" s="129">
        <f t="shared" si="1"/>
        <v>0</v>
      </c>
    </row>
    <row r="7" spans="1:12" s="13" customFormat="1" ht="12.75">
      <c r="A7" s="161" t="s">
        <v>839</v>
      </c>
      <c r="B7" s="187">
        <f t="shared" si="0"/>
        <v>0</v>
      </c>
      <c r="C7" s="107"/>
      <c r="D7" s="107"/>
      <c r="E7" s="107"/>
      <c r="F7" s="286"/>
      <c r="G7" s="135"/>
      <c r="H7" s="188">
        <f t="shared" si="1"/>
        <v>0</v>
      </c>
      <c r="I7" s="187">
        <f t="shared" si="1"/>
        <v>0</v>
      </c>
      <c r="J7" s="187">
        <f t="shared" si="1"/>
        <v>0</v>
      </c>
      <c r="K7" s="325">
        <f t="shared" si="1"/>
        <v>0</v>
      </c>
      <c r="L7" s="282">
        <f t="shared" si="1"/>
        <v>0</v>
      </c>
    </row>
    <row r="8" spans="1:12" s="13" customFormat="1" ht="12.75">
      <c r="A8" s="161" t="s">
        <v>739</v>
      </c>
      <c r="B8" s="187">
        <f t="shared" si="0"/>
        <v>0</v>
      </c>
      <c r="C8" s="107"/>
      <c r="D8" s="107"/>
      <c r="E8" s="107"/>
      <c r="F8" s="286"/>
      <c r="G8" s="135"/>
      <c r="H8" s="188">
        <f aca="true" t="shared" si="2" ref="H8:L10">B8/100*$G8</f>
        <v>0</v>
      </c>
      <c r="I8" s="187">
        <f t="shared" si="2"/>
        <v>0</v>
      </c>
      <c r="J8" s="187">
        <f t="shared" si="2"/>
        <v>0</v>
      </c>
      <c r="K8" s="325">
        <f t="shared" si="2"/>
        <v>0</v>
      </c>
      <c r="L8" s="282">
        <f t="shared" si="2"/>
        <v>0</v>
      </c>
    </row>
    <row r="9" spans="1:12" s="13" customFormat="1" ht="12.75">
      <c r="A9" s="161" t="s">
        <v>840</v>
      </c>
      <c r="B9" s="187">
        <f t="shared" si="0"/>
        <v>0</v>
      </c>
      <c r="C9" s="107"/>
      <c r="D9" s="107"/>
      <c r="E9" s="107"/>
      <c r="F9" s="286"/>
      <c r="G9" s="135"/>
      <c r="H9" s="188">
        <f t="shared" si="2"/>
        <v>0</v>
      </c>
      <c r="I9" s="187">
        <f t="shared" si="2"/>
        <v>0</v>
      </c>
      <c r="J9" s="187">
        <f t="shared" si="2"/>
        <v>0</v>
      </c>
      <c r="K9" s="325">
        <f t="shared" si="2"/>
        <v>0</v>
      </c>
      <c r="L9" s="282">
        <f t="shared" si="2"/>
        <v>0</v>
      </c>
    </row>
    <row r="10" spans="1:12" s="13" customFormat="1" ht="12.75">
      <c r="A10" s="161" t="s">
        <v>841</v>
      </c>
      <c r="B10" s="187">
        <f t="shared" si="0"/>
        <v>0</v>
      </c>
      <c r="C10" s="107"/>
      <c r="D10" s="107"/>
      <c r="E10" s="107"/>
      <c r="F10" s="286"/>
      <c r="G10" s="135"/>
      <c r="H10" s="188">
        <f t="shared" si="2"/>
        <v>0</v>
      </c>
      <c r="I10" s="187">
        <f t="shared" si="2"/>
        <v>0</v>
      </c>
      <c r="J10" s="187">
        <f t="shared" si="2"/>
        <v>0</v>
      </c>
      <c r="K10" s="325">
        <f t="shared" si="2"/>
        <v>0</v>
      </c>
      <c r="L10" s="282">
        <f t="shared" si="2"/>
        <v>0</v>
      </c>
    </row>
    <row r="11" spans="1:12" s="13" customFormat="1" ht="12.75">
      <c r="A11" s="161" t="s">
        <v>842</v>
      </c>
      <c r="B11" s="187">
        <f t="shared" si="0"/>
        <v>0</v>
      </c>
      <c r="C11" s="107"/>
      <c r="D11" s="107"/>
      <c r="E11" s="107"/>
      <c r="F11" s="286"/>
      <c r="G11" s="135"/>
      <c r="H11" s="188">
        <f t="shared" si="1"/>
        <v>0</v>
      </c>
      <c r="I11" s="187">
        <f t="shared" si="1"/>
        <v>0</v>
      </c>
      <c r="J11" s="187">
        <f t="shared" si="1"/>
        <v>0</v>
      </c>
      <c r="K11" s="325">
        <f t="shared" si="1"/>
        <v>0</v>
      </c>
      <c r="L11" s="282">
        <f t="shared" si="1"/>
        <v>0</v>
      </c>
    </row>
    <row r="12" spans="1:12" s="13" customFormat="1" ht="12.75" customHeight="1">
      <c r="A12" s="161"/>
      <c r="B12" s="187">
        <f t="shared" si="0"/>
        <v>0</v>
      </c>
      <c r="C12" s="107"/>
      <c r="D12" s="107"/>
      <c r="E12" s="107"/>
      <c r="F12" s="286"/>
      <c r="G12" s="135"/>
      <c r="H12" s="188">
        <f t="shared" si="1"/>
        <v>0</v>
      </c>
      <c r="I12" s="187">
        <f t="shared" si="1"/>
        <v>0</v>
      </c>
      <c r="J12" s="187">
        <f t="shared" si="1"/>
        <v>0</v>
      </c>
      <c r="K12" s="325">
        <f t="shared" si="1"/>
        <v>0</v>
      </c>
      <c r="L12" s="282">
        <f t="shared" si="1"/>
        <v>0</v>
      </c>
    </row>
    <row r="13" spans="1:12" s="13" customFormat="1" ht="12.75">
      <c r="A13" s="166"/>
      <c r="B13" s="98">
        <f t="shared" si="0"/>
        <v>0</v>
      </c>
      <c r="C13" s="87"/>
      <c r="D13" s="87"/>
      <c r="E13" s="87"/>
      <c r="F13" s="318"/>
      <c r="G13" s="96"/>
      <c r="H13" s="188">
        <f>B13/100*$G13</f>
        <v>0</v>
      </c>
      <c r="I13" s="187">
        <f>C13/100*$G13</f>
        <v>0</v>
      </c>
      <c r="J13" s="187">
        <f>D13/100*$G13</f>
        <v>0</v>
      </c>
      <c r="K13" s="325">
        <f>E13/100*$G13</f>
        <v>0</v>
      </c>
      <c r="L13" s="282">
        <f>F13/100*$G13</f>
        <v>0</v>
      </c>
    </row>
    <row r="14" spans="1:12" s="13" customFormat="1" ht="12.75">
      <c r="A14" s="161"/>
      <c r="B14" s="98">
        <f t="shared" si="0"/>
        <v>0</v>
      </c>
      <c r="C14" s="107"/>
      <c r="D14" s="107"/>
      <c r="E14" s="107"/>
      <c r="F14" s="286"/>
      <c r="G14" s="135"/>
      <c r="H14" s="162">
        <f t="shared" si="1"/>
        <v>0</v>
      </c>
      <c r="I14" s="130">
        <f t="shared" si="1"/>
        <v>0</v>
      </c>
      <c r="J14" s="130">
        <f t="shared" si="1"/>
        <v>0</v>
      </c>
      <c r="K14" s="320">
        <f t="shared" si="1"/>
        <v>0</v>
      </c>
      <c r="L14" s="282">
        <f t="shared" si="1"/>
        <v>0</v>
      </c>
    </row>
    <row r="15" spans="1:12" s="13" customFormat="1" ht="13.5" customHeight="1" thickBot="1">
      <c r="A15" s="167"/>
      <c r="B15" s="98">
        <f t="shared" si="0"/>
        <v>0</v>
      </c>
      <c r="C15" s="168"/>
      <c r="D15" s="168"/>
      <c r="E15" s="326"/>
      <c r="F15" s="327"/>
      <c r="G15" s="169"/>
      <c r="H15" s="162">
        <f t="shared" si="1"/>
        <v>0</v>
      </c>
      <c r="I15" s="130">
        <f t="shared" si="1"/>
        <v>0</v>
      </c>
      <c r="J15" s="130">
        <f t="shared" si="1"/>
        <v>0</v>
      </c>
      <c r="K15" s="320">
        <f t="shared" si="1"/>
        <v>0</v>
      </c>
      <c r="L15" s="282">
        <f t="shared" si="1"/>
        <v>0</v>
      </c>
    </row>
    <row r="16" spans="1:12" s="13" customFormat="1" ht="13.5" thickBot="1">
      <c r="A16" s="118" t="s">
        <v>657</v>
      </c>
      <c r="B16" s="163" t="e">
        <f>H16/$G16*100</f>
        <v>#DIV/0!</v>
      </c>
      <c r="C16" s="164" t="e">
        <f>I16/$G16*100</f>
        <v>#DIV/0!</v>
      </c>
      <c r="D16" s="164" t="e">
        <f>J16/$G16*100</f>
        <v>#DIV/0!</v>
      </c>
      <c r="E16" s="316" t="e">
        <f>K16/$G16*100</f>
        <v>#DIV/0!</v>
      </c>
      <c r="F16" s="319" t="e">
        <f>L16/$G16*100</f>
        <v>#DIV/0!</v>
      </c>
      <c r="G16" s="119">
        <f aca="true" t="shared" si="3" ref="G16:L16">SUM(G6:G15)</f>
        <v>0</v>
      </c>
      <c r="H16" s="165">
        <f t="shared" si="3"/>
        <v>0</v>
      </c>
      <c r="I16" s="121">
        <f t="shared" si="3"/>
        <v>0</v>
      </c>
      <c r="J16" s="121">
        <f t="shared" si="3"/>
        <v>0</v>
      </c>
      <c r="K16" s="321">
        <f t="shared" si="3"/>
        <v>0</v>
      </c>
      <c r="L16" s="203">
        <f t="shared" si="3"/>
        <v>0</v>
      </c>
    </row>
    <row r="17" spans="1:12" s="13" customFormat="1" ht="14.25" thickBot="1" thickTop="1">
      <c r="A17" s="204" t="s">
        <v>468</v>
      </c>
      <c r="B17" s="205" t="e">
        <f>H16/$H17</f>
        <v>#DIV/0!</v>
      </c>
      <c r="C17" s="206" t="e">
        <f>I16/$H17</f>
        <v>#DIV/0!</v>
      </c>
      <c r="D17" s="206" t="e">
        <f>J16/$H17</f>
        <v>#DIV/0!</v>
      </c>
      <c r="E17" s="209" t="e">
        <f>K16/$H17</f>
        <v>#DIV/0!</v>
      </c>
      <c r="F17" s="209" t="e">
        <f>L16/$H17</f>
        <v>#DIV/0!</v>
      </c>
      <c r="G17" s="210" t="e">
        <f>G16/$H17</f>
        <v>#DIV/0!</v>
      </c>
      <c r="H17" s="211"/>
      <c r="I17" s="207" t="s">
        <v>469</v>
      </c>
      <c r="J17" s="208"/>
      <c r="K17" s="208"/>
      <c r="L17" s="322"/>
    </row>
    <row r="18" spans="1:12" s="13" customFormat="1" ht="14.25" thickBot="1" thickTop="1">
      <c r="A18" s="204" t="s">
        <v>412</v>
      </c>
      <c r="B18" s="205" t="e">
        <f>H16/$H18</f>
        <v>#DIV/0!</v>
      </c>
      <c r="C18" s="206" t="e">
        <f>I16/$H18</f>
        <v>#DIV/0!</v>
      </c>
      <c r="D18" s="206" t="e">
        <f>J16/$H18</f>
        <v>#DIV/0!</v>
      </c>
      <c r="E18" s="209" t="e">
        <f>K16/$H18</f>
        <v>#DIV/0!</v>
      </c>
      <c r="F18" s="209" t="e">
        <f>L16/$H18</f>
        <v>#DIV/0!</v>
      </c>
      <c r="G18" s="210" t="e">
        <f>G16/$H18</f>
        <v>#DIV/0!</v>
      </c>
      <c r="H18" s="211"/>
      <c r="I18" s="207" t="s">
        <v>413</v>
      </c>
      <c r="J18" s="208"/>
      <c r="K18" s="208"/>
      <c r="L18" s="322"/>
    </row>
    <row r="19" ht="13.5" customHeight="1"/>
    <row r="20" ht="13.5" thickBot="1"/>
    <row r="21" spans="1:12" s="13" customFormat="1" ht="12.75" customHeight="1">
      <c r="A21" s="662" t="s">
        <v>830</v>
      </c>
      <c r="B21" s="642" t="s">
        <v>649</v>
      </c>
      <c r="C21" s="652"/>
      <c r="D21" s="652"/>
      <c r="E21" s="652"/>
      <c r="F21" s="653"/>
      <c r="G21" s="654" t="s">
        <v>651</v>
      </c>
      <c r="H21" s="642" t="s">
        <v>650</v>
      </c>
      <c r="I21" s="652"/>
      <c r="J21" s="652"/>
      <c r="K21" s="652"/>
      <c r="L21" s="653"/>
    </row>
    <row r="22" spans="1:12" s="13" customFormat="1" ht="12.75">
      <c r="A22" s="663"/>
      <c r="B22" s="63" t="s">
        <v>654</v>
      </c>
      <c r="C22" s="64" t="s">
        <v>656</v>
      </c>
      <c r="D22" s="64" t="s">
        <v>483</v>
      </c>
      <c r="E22" s="65" t="s">
        <v>655</v>
      </c>
      <c r="F22" s="68" t="s">
        <v>371</v>
      </c>
      <c r="G22" s="655"/>
      <c r="H22" s="67" t="s">
        <v>654</v>
      </c>
      <c r="I22" s="64" t="s">
        <v>656</v>
      </c>
      <c r="J22" s="64" t="s">
        <v>483</v>
      </c>
      <c r="K22" s="65" t="s">
        <v>655</v>
      </c>
      <c r="L22" s="68" t="s">
        <v>371</v>
      </c>
    </row>
    <row r="23" spans="1:12" s="13" customFormat="1" ht="13.5" thickBot="1">
      <c r="A23" s="664"/>
      <c r="B23" s="74" t="s">
        <v>653</v>
      </c>
      <c r="C23" s="75" t="s">
        <v>652</v>
      </c>
      <c r="D23" s="75" t="s">
        <v>652</v>
      </c>
      <c r="E23" s="76" t="s">
        <v>652</v>
      </c>
      <c r="F23" s="78" t="s">
        <v>652</v>
      </c>
      <c r="G23" s="77" t="s">
        <v>652</v>
      </c>
      <c r="H23" s="156" t="s">
        <v>653</v>
      </c>
      <c r="I23" s="75" t="s">
        <v>652</v>
      </c>
      <c r="J23" s="75" t="s">
        <v>652</v>
      </c>
      <c r="K23" s="76" t="s">
        <v>652</v>
      </c>
      <c r="L23" s="78" t="s">
        <v>652</v>
      </c>
    </row>
    <row r="24" spans="1:12" s="13" customFormat="1" ht="12.75">
      <c r="A24" s="157" t="s">
        <v>843</v>
      </c>
      <c r="B24" s="128">
        <f aca="true" t="shared" si="4" ref="B24:B33">C24*4+D24*9+E24*4</f>
        <v>0</v>
      </c>
      <c r="C24" s="158"/>
      <c r="D24" s="158"/>
      <c r="E24" s="158"/>
      <c r="F24" s="317"/>
      <c r="G24" s="89"/>
      <c r="H24" s="160">
        <f aca="true" t="shared" si="5" ref="H24:H33">B24/100*$G24</f>
        <v>0</v>
      </c>
      <c r="I24" s="128">
        <f aca="true" t="shared" si="6" ref="I24:I33">C24/100*$G24</f>
        <v>0</v>
      </c>
      <c r="J24" s="128">
        <f aca="true" t="shared" si="7" ref="J24:J33">D24/100*$G24</f>
        <v>0</v>
      </c>
      <c r="K24" s="279">
        <f aca="true" t="shared" si="8" ref="K24:K33">E24/100*$G24</f>
        <v>0</v>
      </c>
      <c r="L24" s="129">
        <f aca="true" t="shared" si="9" ref="L24:L33">F24/100*$G24</f>
        <v>0</v>
      </c>
    </row>
    <row r="25" spans="1:12" s="13" customFormat="1" ht="12.75">
      <c r="A25" s="161" t="s">
        <v>844</v>
      </c>
      <c r="B25" s="187">
        <f t="shared" si="4"/>
        <v>0</v>
      </c>
      <c r="C25" s="107"/>
      <c r="D25" s="107"/>
      <c r="E25" s="107"/>
      <c r="F25" s="286"/>
      <c r="G25" s="135">
        <v>300</v>
      </c>
      <c r="H25" s="188">
        <f t="shared" si="5"/>
        <v>0</v>
      </c>
      <c r="I25" s="187">
        <f t="shared" si="6"/>
        <v>0</v>
      </c>
      <c r="J25" s="187">
        <f t="shared" si="7"/>
        <v>0</v>
      </c>
      <c r="K25" s="325">
        <f t="shared" si="8"/>
        <v>0</v>
      </c>
      <c r="L25" s="282">
        <f t="shared" si="9"/>
        <v>0</v>
      </c>
    </row>
    <row r="26" spans="1:12" s="13" customFormat="1" ht="12.75">
      <c r="A26" s="161" t="s">
        <v>462</v>
      </c>
      <c r="B26" s="187">
        <f t="shared" si="4"/>
        <v>0</v>
      </c>
      <c r="C26" s="107"/>
      <c r="D26" s="107"/>
      <c r="E26" s="107"/>
      <c r="F26" s="286"/>
      <c r="G26" s="135">
        <v>250</v>
      </c>
      <c r="H26" s="188">
        <f aca="true" t="shared" si="10" ref="H26:L28">B26/100*$G26</f>
        <v>0</v>
      </c>
      <c r="I26" s="187">
        <f t="shared" si="10"/>
        <v>0</v>
      </c>
      <c r="J26" s="187">
        <f t="shared" si="10"/>
        <v>0</v>
      </c>
      <c r="K26" s="325">
        <f t="shared" si="10"/>
        <v>0</v>
      </c>
      <c r="L26" s="282">
        <f t="shared" si="10"/>
        <v>0</v>
      </c>
    </row>
    <row r="27" spans="1:12" s="13" customFormat="1" ht="12.75">
      <c r="A27" s="161" t="s">
        <v>841</v>
      </c>
      <c r="B27" s="187">
        <f t="shared" si="4"/>
        <v>0</v>
      </c>
      <c r="C27" s="107"/>
      <c r="D27" s="107"/>
      <c r="E27" s="107"/>
      <c r="F27" s="286"/>
      <c r="G27" s="135"/>
      <c r="H27" s="188">
        <f t="shared" si="10"/>
        <v>0</v>
      </c>
      <c r="I27" s="187">
        <f t="shared" si="10"/>
        <v>0</v>
      </c>
      <c r="J27" s="187">
        <f t="shared" si="10"/>
        <v>0</v>
      </c>
      <c r="K27" s="325">
        <f t="shared" si="10"/>
        <v>0</v>
      </c>
      <c r="L27" s="282">
        <f t="shared" si="10"/>
        <v>0</v>
      </c>
    </row>
    <row r="28" spans="1:12" s="13" customFormat="1" ht="12.75">
      <c r="A28" s="161" t="s">
        <v>842</v>
      </c>
      <c r="B28" s="187">
        <f t="shared" si="4"/>
        <v>0</v>
      </c>
      <c r="C28" s="107"/>
      <c r="D28" s="107"/>
      <c r="E28" s="107"/>
      <c r="F28" s="286"/>
      <c r="G28" s="135"/>
      <c r="H28" s="188">
        <f t="shared" si="10"/>
        <v>0</v>
      </c>
      <c r="I28" s="187">
        <f t="shared" si="10"/>
        <v>0</v>
      </c>
      <c r="J28" s="187">
        <f t="shared" si="10"/>
        <v>0</v>
      </c>
      <c r="K28" s="325">
        <f t="shared" si="10"/>
        <v>0</v>
      </c>
      <c r="L28" s="282">
        <f t="shared" si="10"/>
        <v>0</v>
      </c>
    </row>
    <row r="29" spans="1:12" s="13" customFormat="1" ht="12.75">
      <c r="A29" s="161"/>
      <c r="B29" s="187">
        <f t="shared" si="4"/>
        <v>0</v>
      </c>
      <c r="C29" s="107"/>
      <c r="D29" s="107"/>
      <c r="E29" s="107"/>
      <c r="F29" s="286"/>
      <c r="G29" s="135"/>
      <c r="H29" s="188">
        <f t="shared" si="5"/>
        <v>0</v>
      </c>
      <c r="I29" s="187">
        <f t="shared" si="6"/>
        <v>0</v>
      </c>
      <c r="J29" s="187">
        <f t="shared" si="7"/>
        <v>0</v>
      </c>
      <c r="K29" s="325">
        <f t="shared" si="8"/>
        <v>0</v>
      </c>
      <c r="L29" s="282">
        <f t="shared" si="9"/>
        <v>0</v>
      </c>
    </row>
    <row r="30" spans="1:12" s="13" customFormat="1" ht="12.75" customHeight="1">
      <c r="A30" s="161"/>
      <c r="B30" s="187">
        <f t="shared" si="4"/>
        <v>0</v>
      </c>
      <c r="C30" s="107"/>
      <c r="D30" s="107"/>
      <c r="E30" s="107"/>
      <c r="F30" s="286"/>
      <c r="G30" s="135"/>
      <c r="H30" s="188">
        <f t="shared" si="5"/>
        <v>0</v>
      </c>
      <c r="I30" s="187">
        <f t="shared" si="6"/>
        <v>0</v>
      </c>
      <c r="J30" s="187">
        <f t="shared" si="7"/>
        <v>0</v>
      </c>
      <c r="K30" s="325">
        <f t="shared" si="8"/>
        <v>0</v>
      </c>
      <c r="L30" s="282">
        <f t="shared" si="9"/>
        <v>0</v>
      </c>
    </row>
    <row r="31" spans="1:12" s="13" customFormat="1" ht="12.75">
      <c r="A31" s="166"/>
      <c r="B31" s="98">
        <f t="shared" si="4"/>
        <v>0</v>
      </c>
      <c r="C31" s="87"/>
      <c r="D31" s="87"/>
      <c r="E31" s="87"/>
      <c r="F31" s="318"/>
      <c r="G31" s="96"/>
      <c r="H31" s="188">
        <f t="shared" si="5"/>
        <v>0</v>
      </c>
      <c r="I31" s="187">
        <f t="shared" si="6"/>
        <v>0</v>
      </c>
      <c r="J31" s="187">
        <f t="shared" si="7"/>
        <v>0</v>
      </c>
      <c r="K31" s="325">
        <f t="shared" si="8"/>
        <v>0</v>
      </c>
      <c r="L31" s="282">
        <f t="shared" si="9"/>
        <v>0</v>
      </c>
    </row>
    <row r="32" spans="1:12" s="13" customFormat="1" ht="12.75">
      <c r="A32" s="161"/>
      <c r="B32" s="98">
        <f t="shared" si="4"/>
        <v>0</v>
      </c>
      <c r="C32" s="107"/>
      <c r="D32" s="107"/>
      <c r="E32" s="107"/>
      <c r="F32" s="286"/>
      <c r="G32" s="135"/>
      <c r="H32" s="162">
        <f t="shared" si="5"/>
        <v>0</v>
      </c>
      <c r="I32" s="130">
        <f t="shared" si="6"/>
        <v>0</v>
      </c>
      <c r="J32" s="130">
        <f t="shared" si="7"/>
        <v>0</v>
      </c>
      <c r="K32" s="320">
        <f t="shared" si="8"/>
        <v>0</v>
      </c>
      <c r="L32" s="282">
        <f t="shared" si="9"/>
        <v>0</v>
      </c>
    </row>
    <row r="33" spans="1:12" s="13" customFormat="1" ht="13.5" customHeight="1" thickBot="1">
      <c r="A33" s="167"/>
      <c r="B33" s="98">
        <f t="shared" si="4"/>
        <v>0</v>
      </c>
      <c r="C33" s="168"/>
      <c r="D33" s="168"/>
      <c r="E33" s="326"/>
      <c r="F33" s="327"/>
      <c r="G33" s="169"/>
      <c r="H33" s="162">
        <f t="shared" si="5"/>
        <v>0</v>
      </c>
      <c r="I33" s="130">
        <f t="shared" si="6"/>
        <v>0</v>
      </c>
      <c r="J33" s="130">
        <f t="shared" si="7"/>
        <v>0</v>
      </c>
      <c r="K33" s="320">
        <f t="shared" si="8"/>
        <v>0</v>
      </c>
      <c r="L33" s="282">
        <f t="shared" si="9"/>
        <v>0</v>
      </c>
    </row>
    <row r="34" spans="1:12" s="13" customFormat="1" ht="13.5" thickBot="1">
      <c r="A34" s="118" t="s">
        <v>657</v>
      </c>
      <c r="B34" s="163">
        <f>H34/$G34*100</f>
        <v>0</v>
      </c>
      <c r="C34" s="164">
        <f>I34/$G34*100</f>
        <v>0</v>
      </c>
      <c r="D34" s="164">
        <f>J34/$G34*100</f>
        <v>0</v>
      </c>
      <c r="E34" s="316">
        <f>K34/$G34*100</f>
        <v>0</v>
      </c>
      <c r="F34" s="319">
        <f>L34/$G34*100</f>
        <v>0</v>
      </c>
      <c r="G34" s="119">
        <f aca="true" t="shared" si="11" ref="G34:L34">SUM(G24:G33)</f>
        <v>550</v>
      </c>
      <c r="H34" s="165">
        <f t="shared" si="11"/>
        <v>0</v>
      </c>
      <c r="I34" s="121">
        <f t="shared" si="11"/>
        <v>0</v>
      </c>
      <c r="J34" s="121">
        <f t="shared" si="11"/>
        <v>0</v>
      </c>
      <c r="K34" s="321">
        <f t="shared" si="11"/>
        <v>0</v>
      </c>
      <c r="L34" s="203">
        <f t="shared" si="11"/>
        <v>0</v>
      </c>
    </row>
    <row r="35" spans="1:12" s="13" customFormat="1" ht="14.25" thickBot="1" thickTop="1">
      <c r="A35" s="204" t="s">
        <v>468</v>
      </c>
      <c r="B35" s="205" t="e">
        <f>H34/$H35</f>
        <v>#DIV/0!</v>
      </c>
      <c r="C35" s="206" t="e">
        <f>I34/$H35</f>
        <v>#DIV/0!</v>
      </c>
      <c r="D35" s="206" t="e">
        <f>J34/$H35</f>
        <v>#DIV/0!</v>
      </c>
      <c r="E35" s="209" t="e">
        <f>K34/$H35</f>
        <v>#DIV/0!</v>
      </c>
      <c r="F35" s="209" t="e">
        <f>L34/$H35</f>
        <v>#DIV/0!</v>
      </c>
      <c r="G35" s="210" t="e">
        <f>G34/$H35</f>
        <v>#DIV/0!</v>
      </c>
      <c r="H35" s="211"/>
      <c r="I35" s="207" t="s">
        <v>469</v>
      </c>
      <c r="J35" s="208"/>
      <c r="K35" s="208"/>
      <c r="L35" s="322"/>
    </row>
    <row r="36" spans="1:12" s="13" customFormat="1" ht="14.25" thickBot="1" thickTop="1">
      <c r="A36" s="204" t="s">
        <v>412</v>
      </c>
      <c r="B36" s="205" t="e">
        <f>H34/$H36</f>
        <v>#DIV/0!</v>
      </c>
      <c r="C36" s="206" t="e">
        <f>I34/$H36</f>
        <v>#DIV/0!</v>
      </c>
      <c r="D36" s="206" t="e">
        <f>J34/$H36</f>
        <v>#DIV/0!</v>
      </c>
      <c r="E36" s="209" t="e">
        <f>K34/$H36</f>
        <v>#DIV/0!</v>
      </c>
      <c r="F36" s="209" t="e">
        <f>L34/$H36</f>
        <v>#DIV/0!</v>
      </c>
      <c r="G36" s="210" t="e">
        <f>G34/$H36</f>
        <v>#DIV/0!</v>
      </c>
      <c r="H36" s="211"/>
      <c r="I36" s="207" t="s">
        <v>413</v>
      </c>
      <c r="J36" s="208"/>
      <c r="K36" s="208"/>
      <c r="L36" s="322"/>
    </row>
    <row r="37" ht="13.5" customHeight="1"/>
    <row r="38" ht="13.5" customHeight="1"/>
  </sheetData>
  <sheetProtection/>
  <mergeCells count="8">
    <mergeCell ref="A21:A23"/>
    <mergeCell ref="B21:F21"/>
    <mergeCell ref="G21:G22"/>
    <mergeCell ref="H21:L21"/>
    <mergeCell ref="A3:A5"/>
    <mergeCell ref="B3:F3"/>
    <mergeCell ref="G3:G4"/>
    <mergeCell ref="H3:L3"/>
  </mergeCells>
  <hyperlinks>
    <hyperlink ref="N2" r:id="rId1" display="http://www.fogyinfo.hu/recipes?rendszer_id=1&amp;eteltipus_id=&amp;submit=Keres%E9s"/>
  </hyperlinks>
  <printOptions/>
  <pageMargins left="0.15748031496062992" right="0.1968503937007874" top="1.0236220472440944" bottom="1.299212598425197" header="0.2362204724409449" footer="0.2755905511811024"/>
  <pageSetup horizontalDpi="600" verticalDpi="600" orientation="landscape" paperSize="9" scale="83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A3:IV3"/>
    </sheetView>
  </sheetViews>
  <sheetFormatPr defaultColWidth="9.00390625" defaultRowHeight="12.75"/>
  <cols>
    <col min="1" max="1" width="18.25390625" style="0" customWidth="1"/>
    <col min="2" max="2" width="7.625" style="0" customWidth="1"/>
    <col min="3" max="3" width="7.375" style="0" customWidth="1"/>
    <col min="4" max="5" width="5.75390625" style="0" customWidth="1"/>
    <col min="6" max="6" width="5.625" style="0" customWidth="1"/>
    <col min="7" max="7" width="6.75390625" style="0" customWidth="1"/>
    <col min="8" max="9" width="7.75390625" style="0" customWidth="1"/>
    <col min="10" max="10" width="6.375" style="0" customWidth="1"/>
    <col min="11" max="11" width="5.625" style="0" customWidth="1"/>
    <col min="12" max="12" width="6.125" style="0" customWidth="1"/>
    <col min="13" max="13" width="10.125" style="0" customWidth="1"/>
    <col min="22" max="22" width="2.25390625" style="0" customWidth="1"/>
  </cols>
  <sheetData>
    <row r="1" spans="1:21" ht="13.5" thickBot="1">
      <c r="A1" s="409" t="s">
        <v>852</v>
      </c>
      <c r="M1" s="406" t="s">
        <v>836</v>
      </c>
      <c r="N1" s="407" t="s">
        <v>835</v>
      </c>
      <c r="O1" s="408" t="s">
        <v>846</v>
      </c>
      <c r="P1" s="406" t="s">
        <v>837</v>
      </c>
      <c r="Q1" s="407" t="s">
        <v>834</v>
      </c>
      <c r="R1" s="408" t="s">
        <v>845</v>
      </c>
      <c r="S1" s="406" t="s">
        <v>847</v>
      </c>
      <c r="T1" s="407" t="s">
        <v>848</v>
      </c>
      <c r="U1" s="408" t="s">
        <v>849</v>
      </c>
    </row>
    <row r="2" spans="1:14" ht="13.5" thickBot="1">
      <c r="A2" s="102" t="s">
        <v>465</v>
      </c>
      <c r="B2" s="102" t="s">
        <v>408</v>
      </c>
      <c r="C2" s="102"/>
      <c r="D2" s="102" t="s">
        <v>173</v>
      </c>
      <c r="E2" s="102"/>
      <c r="F2" s="102"/>
      <c r="G2" s="102" t="s">
        <v>470</v>
      </c>
      <c r="H2" s="102"/>
      <c r="I2" s="264"/>
      <c r="J2" s="201"/>
      <c r="K2" s="13" t="s">
        <v>463</v>
      </c>
      <c r="L2" s="13"/>
      <c r="M2" s="41" t="s">
        <v>828</v>
      </c>
      <c r="N2" s="342" t="s">
        <v>833</v>
      </c>
    </row>
    <row r="3" spans="1:12" s="13" customFormat="1" ht="12.75" customHeight="1">
      <c r="A3" s="662"/>
      <c r="B3" s="642" t="s">
        <v>649</v>
      </c>
      <c r="C3" s="652"/>
      <c r="D3" s="652"/>
      <c r="E3" s="652"/>
      <c r="F3" s="653"/>
      <c r="G3" s="654" t="s">
        <v>651</v>
      </c>
      <c r="H3" s="642" t="s">
        <v>650</v>
      </c>
      <c r="I3" s="652"/>
      <c r="J3" s="652"/>
      <c r="K3" s="652"/>
      <c r="L3" s="653"/>
    </row>
    <row r="4" spans="1:12" s="13" customFormat="1" ht="12.75">
      <c r="A4" s="663"/>
      <c r="B4" s="63" t="s">
        <v>654</v>
      </c>
      <c r="C4" s="64" t="s">
        <v>656</v>
      </c>
      <c r="D4" s="64" t="s">
        <v>483</v>
      </c>
      <c r="E4" s="65" t="s">
        <v>655</v>
      </c>
      <c r="F4" s="68" t="s">
        <v>371</v>
      </c>
      <c r="G4" s="655"/>
      <c r="H4" s="67" t="s">
        <v>654</v>
      </c>
      <c r="I4" s="64" t="s">
        <v>656</v>
      </c>
      <c r="J4" s="64" t="s">
        <v>483</v>
      </c>
      <c r="K4" s="65" t="s">
        <v>655</v>
      </c>
      <c r="L4" s="68" t="s">
        <v>371</v>
      </c>
    </row>
    <row r="5" spans="1:12" s="13" customFormat="1" ht="13.5" thickBot="1">
      <c r="A5" s="664"/>
      <c r="B5" s="74" t="s">
        <v>653</v>
      </c>
      <c r="C5" s="75" t="s">
        <v>652</v>
      </c>
      <c r="D5" s="75" t="s">
        <v>652</v>
      </c>
      <c r="E5" s="76" t="s">
        <v>652</v>
      </c>
      <c r="F5" s="78" t="s">
        <v>652</v>
      </c>
      <c r="G5" s="77" t="s">
        <v>652</v>
      </c>
      <c r="H5" s="156" t="s">
        <v>653</v>
      </c>
      <c r="I5" s="75" t="s">
        <v>652</v>
      </c>
      <c r="J5" s="75" t="s">
        <v>652</v>
      </c>
      <c r="K5" s="76" t="s">
        <v>652</v>
      </c>
      <c r="L5" s="78" t="s">
        <v>652</v>
      </c>
    </row>
    <row r="6" spans="1:12" s="13" customFormat="1" ht="12.75">
      <c r="A6" s="157"/>
      <c r="B6" s="128">
        <f aca="true" t="shared" si="0" ref="B6:B15">C6*4+D6*9+E6*4</f>
        <v>0</v>
      </c>
      <c r="C6" s="158"/>
      <c r="D6" s="158"/>
      <c r="E6" s="158"/>
      <c r="F6" s="317"/>
      <c r="G6" s="89"/>
      <c r="H6" s="160">
        <f aca="true" t="shared" si="1" ref="H6:L15">B6/100*$G6</f>
        <v>0</v>
      </c>
      <c r="I6" s="128">
        <f t="shared" si="1"/>
        <v>0</v>
      </c>
      <c r="J6" s="128">
        <f t="shared" si="1"/>
        <v>0</v>
      </c>
      <c r="K6" s="279">
        <f t="shared" si="1"/>
        <v>0</v>
      </c>
      <c r="L6" s="129">
        <f t="shared" si="1"/>
        <v>0</v>
      </c>
    </row>
    <row r="7" spans="1:12" s="13" customFormat="1" ht="12.75">
      <c r="A7" s="161"/>
      <c r="B7" s="187">
        <f t="shared" si="0"/>
        <v>0</v>
      </c>
      <c r="C7" s="107"/>
      <c r="D7" s="107"/>
      <c r="E7" s="107"/>
      <c r="F7" s="286"/>
      <c r="G7" s="135"/>
      <c r="H7" s="188">
        <f t="shared" si="1"/>
        <v>0</v>
      </c>
      <c r="I7" s="187">
        <f t="shared" si="1"/>
        <v>0</v>
      </c>
      <c r="J7" s="187">
        <f t="shared" si="1"/>
        <v>0</v>
      </c>
      <c r="K7" s="325">
        <f t="shared" si="1"/>
        <v>0</v>
      </c>
      <c r="L7" s="282">
        <f t="shared" si="1"/>
        <v>0</v>
      </c>
    </row>
    <row r="8" spans="1:12" s="13" customFormat="1" ht="12.75">
      <c r="A8" s="161"/>
      <c r="B8" s="187">
        <f t="shared" si="0"/>
        <v>0</v>
      </c>
      <c r="C8" s="107"/>
      <c r="D8" s="107"/>
      <c r="E8" s="107"/>
      <c r="F8" s="286"/>
      <c r="G8" s="135"/>
      <c r="H8" s="188">
        <f t="shared" si="1"/>
        <v>0</v>
      </c>
      <c r="I8" s="187">
        <f t="shared" si="1"/>
        <v>0</v>
      </c>
      <c r="J8" s="187">
        <f t="shared" si="1"/>
        <v>0</v>
      </c>
      <c r="K8" s="325">
        <f t="shared" si="1"/>
        <v>0</v>
      </c>
      <c r="L8" s="282">
        <f t="shared" si="1"/>
        <v>0</v>
      </c>
    </row>
    <row r="9" spans="1:12" s="13" customFormat="1" ht="12.75">
      <c r="A9" s="161"/>
      <c r="B9" s="187">
        <f t="shared" si="0"/>
        <v>0</v>
      </c>
      <c r="C9" s="107"/>
      <c r="D9" s="107"/>
      <c r="E9" s="107"/>
      <c r="F9" s="286"/>
      <c r="G9" s="135"/>
      <c r="H9" s="188">
        <f t="shared" si="1"/>
        <v>0</v>
      </c>
      <c r="I9" s="187">
        <f t="shared" si="1"/>
        <v>0</v>
      </c>
      <c r="J9" s="187">
        <f t="shared" si="1"/>
        <v>0</v>
      </c>
      <c r="K9" s="325">
        <f t="shared" si="1"/>
        <v>0</v>
      </c>
      <c r="L9" s="282">
        <f t="shared" si="1"/>
        <v>0</v>
      </c>
    </row>
    <row r="10" spans="1:12" s="13" customFormat="1" ht="12.75">
      <c r="A10" s="161"/>
      <c r="B10" s="187">
        <f t="shared" si="0"/>
        <v>0</v>
      </c>
      <c r="C10" s="107"/>
      <c r="D10" s="107"/>
      <c r="E10" s="107"/>
      <c r="F10" s="286"/>
      <c r="G10" s="135"/>
      <c r="H10" s="188">
        <f t="shared" si="1"/>
        <v>0</v>
      </c>
      <c r="I10" s="187">
        <f t="shared" si="1"/>
        <v>0</v>
      </c>
      <c r="J10" s="187">
        <f t="shared" si="1"/>
        <v>0</v>
      </c>
      <c r="K10" s="325">
        <f t="shared" si="1"/>
        <v>0</v>
      </c>
      <c r="L10" s="282">
        <f t="shared" si="1"/>
        <v>0</v>
      </c>
    </row>
    <row r="11" spans="1:12" s="13" customFormat="1" ht="12.75">
      <c r="A11" s="161"/>
      <c r="B11" s="187">
        <f t="shared" si="0"/>
        <v>0</v>
      </c>
      <c r="C11" s="107"/>
      <c r="D11" s="107"/>
      <c r="E11" s="107"/>
      <c r="F11" s="286"/>
      <c r="G11" s="135"/>
      <c r="H11" s="188">
        <f t="shared" si="1"/>
        <v>0</v>
      </c>
      <c r="I11" s="187">
        <f t="shared" si="1"/>
        <v>0</v>
      </c>
      <c r="J11" s="187">
        <f t="shared" si="1"/>
        <v>0</v>
      </c>
      <c r="K11" s="325">
        <f t="shared" si="1"/>
        <v>0</v>
      </c>
      <c r="L11" s="282">
        <f t="shared" si="1"/>
        <v>0</v>
      </c>
    </row>
    <row r="12" spans="1:12" s="13" customFormat="1" ht="12.75" customHeight="1">
      <c r="A12" s="161"/>
      <c r="B12" s="187">
        <f t="shared" si="0"/>
        <v>0</v>
      </c>
      <c r="C12" s="107"/>
      <c r="D12" s="107"/>
      <c r="E12" s="107"/>
      <c r="F12" s="286"/>
      <c r="G12" s="135"/>
      <c r="H12" s="188">
        <f t="shared" si="1"/>
        <v>0</v>
      </c>
      <c r="I12" s="187">
        <f t="shared" si="1"/>
        <v>0</v>
      </c>
      <c r="J12" s="187">
        <f t="shared" si="1"/>
        <v>0</v>
      </c>
      <c r="K12" s="325">
        <f t="shared" si="1"/>
        <v>0</v>
      </c>
      <c r="L12" s="282">
        <f t="shared" si="1"/>
        <v>0</v>
      </c>
    </row>
    <row r="13" spans="1:12" s="13" customFormat="1" ht="12.75">
      <c r="A13" s="166"/>
      <c r="B13" s="98">
        <f t="shared" si="0"/>
        <v>0</v>
      </c>
      <c r="C13" s="87"/>
      <c r="D13" s="87"/>
      <c r="E13" s="87"/>
      <c r="F13" s="318"/>
      <c r="G13" s="96"/>
      <c r="H13" s="188">
        <f t="shared" si="1"/>
        <v>0</v>
      </c>
      <c r="I13" s="187">
        <f t="shared" si="1"/>
        <v>0</v>
      </c>
      <c r="J13" s="187">
        <f t="shared" si="1"/>
        <v>0</v>
      </c>
      <c r="K13" s="325">
        <f t="shared" si="1"/>
        <v>0</v>
      </c>
      <c r="L13" s="282">
        <f t="shared" si="1"/>
        <v>0</v>
      </c>
    </row>
    <row r="14" spans="1:12" s="13" customFormat="1" ht="12.75">
      <c r="A14" s="161"/>
      <c r="B14" s="98">
        <f t="shared" si="0"/>
        <v>0</v>
      </c>
      <c r="C14" s="107"/>
      <c r="D14" s="107"/>
      <c r="E14" s="107"/>
      <c r="F14" s="286"/>
      <c r="G14" s="135"/>
      <c r="H14" s="162">
        <f t="shared" si="1"/>
        <v>0</v>
      </c>
      <c r="I14" s="130">
        <f t="shared" si="1"/>
        <v>0</v>
      </c>
      <c r="J14" s="130">
        <f t="shared" si="1"/>
        <v>0</v>
      </c>
      <c r="K14" s="320">
        <f t="shared" si="1"/>
        <v>0</v>
      </c>
      <c r="L14" s="282">
        <f t="shared" si="1"/>
        <v>0</v>
      </c>
    </row>
    <row r="15" spans="1:12" s="13" customFormat="1" ht="13.5" customHeight="1" thickBot="1">
      <c r="A15" s="167"/>
      <c r="B15" s="98">
        <f t="shared" si="0"/>
        <v>0</v>
      </c>
      <c r="C15" s="168"/>
      <c r="D15" s="168"/>
      <c r="E15" s="326"/>
      <c r="F15" s="327"/>
      <c r="G15" s="169"/>
      <c r="H15" s="162">
        <f t="shared" si="1"/>
        <v>0</v>
      </c>
      <c r="I15" s="130">
        <f t="shared" si="1"/>
        <v>0</v>
      </c>
      <c r="J15" s="130">
        <f t="shared" si="1"/>
        <v>0</v>
      </c>
      <c r="K15" s="320">
        <f t="shared" si="1"/>
        <v>0</v>
      </c>
      <c r="L15" s="282">
        <f t="shared" si="1"/>
        <v>0</v>
      </c>
    </row>
    <row r="16" spans="1:12" s="13" customFormat="1" ht="13.5" thickBot="1">
      <c r="A16" s="118" t="s">
        <v>657</v>
      </c>
      <c r="B16" s="163" t="e">
        <f>H16/$G16*100</f>
        <v>#DIV/0!</v>
      </c>
      <c r="C16" s="164" t="e">
        <f>I16/$G16*100</f>
        <v>#DIV/0!</v>
      </c>
      <c r="D16" s="164" t="e">
        <f>J16/$G16*100</f>
        <v>#DIV/0!</v>
      </c>
      <c r="E16" s="316" t="e">
        <f>K16/$G16*100</f>
        <v>#DIV/0!</v>
      </c>
      <c r="F16" s="319" t="e">
        <f>L16/$G16*100</f>
        <v>#DIV/0!</v>
      </c>
      <c r="G16" s="119">
        <f aca="true" t="shared" si="2" ref="G16:L16">SUM(G6:G15)</f>
        <v>0</v>
      </c>
      <c r="H16" s="165">
        <f t="shared" si="2"/>
        <v>0</v>
      </c>
      <c r="I16" s="121">
        <f t="shared" si="2"/>
        <v>0</v>
      </c>
      <c r="J16" s="121">
        <f t="shared" si="2"/>
        <v>0</v>
      </c>
      <c r="K16" s="321">
        <f t="shared" si="2"/>
        <v>0</v>
      </c>
      <c r="L16" s="203">
        <f t="shared" si="2"/>
        <v>0</v>
      </c>
    </row>
    <row r="17" spans="1:12" s="13" customFormat="1" ht="14.25" thickBot="1" thickTop="1">
      <c r="A17" s="204" t="s">
        <v>468</v>
      </c>
      <c r="B17" s="205" t="e">
        <f>H16/$H17</f>
        <v>#DIV/0!</v>
      </c>
      <c r="C17" s="206" t="e">
        <f>I16/$H17</f>
        <v>#DIV/0!</v>
      </c>
      <c r="D17" s="206" t="e">
        <f>J16/$H17</f>
        <v>#DIV/0!</v>
      </c>
      <c r="E17" s="209" t="e">
        <f>K16/$H17</f>
        <v>#DIV/0!</v>
      </c>
      <c r="F17" s="209" t="e">
        <f>L16/$H17</f>
        <v>#DIV/0!</v>
      </c>
      <c r="G17" s="210" t="e">
        <f>G16/$H17</f>
        <v>#DIV/0!</v>
      </c>
      <c r="H17" s="211"/>
      <c r="I17" s="207" t="s">
        <v>469</v>
      </c>
      <c r="J17" s="208"/>
      <c r="K17" s="208"/>
      <c r="L17" s="322"/>
    </row>
    <row r="18" spans="1:12" s="13" customFormat="1" ht="14.25" thickBot="1" thickTop="1">
      <c r="A18" s="204" t="s">
        <v>412</v>
      </c>
      <c r="B18" s="205" t="e">
        <f>H16/$H18</f>
        <v>#DIV/0!</v>
      </c>
      <c r="C18" s="206" t="e">
        <f>I16/$H18</f>
        <v>#DIV/0!</v>
      </c>
      <c r="D18" s="206" t="e">
        <f>J16/$H18</f>
        <v>#DIV/0!</v>
      </c>
      <c r="E18" s="209" t="e">
        <f>K16/$H18</f>
        <v>#DIV/0!</v>
      </c>
      <c r="F18" s="209" t="e">
        <f>L16/$H18</f>
        <v>#DIV/0!</v>
      </c>
      <c r="G18" s="210" t="e">
        <f>G16/$H18</f>
        <v>#DIV/0!</v>
      </c>
      <c r="H18" s="211"/>
      <c r="I18" s="207" t="s">
        <v>413</v>
      </c>
      <c r="J18" s="208"/>
      <c r="K18" s="208"/>
      <c r="L18" s="322"/>
    </row>
    <row r="19" ht="13.5" customHeight="1"/>
    <row r="20" ht="13.5" thickBot="1"/>
    <row r="21" spans="1:12" s="13" customFormat="1" ht="12.75" customHeight="1">
      <c r="A21" s="662"/>
      <c r="B21" s="642" t="s">
        <v>649</v>
      </c>
      <c r="C21" s="652"/>
      <c r="D21" s="652"/>
      <c r="E21" s="652"/>
      <c r="F21" s="653"/>
      <c r="G21" s="654" t="s">
        <v>651</v>
      </c>
      <c r="H21" s="642" t="s">
        <v>650</v>
      </c>
      <c r="I21" s="652"/>
      <c r="J21" s="652"/>
      <c r="K21" s="652"/>
      <c r="L21" s="653"/>
    </row>
    <row r="22" spans="1:12" s="13" customFormat="1" ht="12.75">
      <c r="A22" s="663"/>
      <c r="B22" s="63" t="s">
        <v>654</v>
      </c>
      <c r="C22" s="64" t="s">
        <v>656</v>
      </c>
      <c r="D22" s="64" t="s">
        <v>483</v>
      </c>
      <c r="E22" s="65" t="s">
        <v>655</v>
      </c>
      <c r="F22" s="68" t="s">
        <v>371</v>
      </c>
      <c r="G22" s="655"/>
      <c r="H22" s="67" t="s">
        <v>654</v>
      </c>
      <c r="I22" s="64" t="s">
        <v>656</v>
      </c>
      <c r="J22" s="64" t="s">
        <v>483</v>
      </c>
      <c r="K22" s="65" t="s">
        <v>655</v>
      </c>
      <c r="L22" s="68" t="s">
        <v>371</v>
      </c>
    </row>
    <row r="23" spans="1:12" s="13" customFormat="1" ht="13.5" thickBot="1">
      <c r="A23" s="664"/>
      <c r="B23" s="74" t="s">
        <v>653</v>
      </c>
      <c r="C23" s="75" t="s">
        <v>652</v>
      </c>
      <c r="D23" s="75" t="s">
        <v>652</v>
      </c>
      <c r="E23" s="76" t="s">
        <v>652</v>
      </c>
      <c r="F23" s="78" t="s">
        <v>652</v>
      </c>
      <c r="G23" s="77" t="s">
        <v>652</v>
      </c>
      <c r="H23" s="156" t="s">
        <v>653</v>
      </c>
      <c r="I23" s="75" t="s">
        <v>652</v>
      </c>
      <c r="J23" s="75" t="s">
        <v>652</v>
      </c>
      <c r="K23" s="76" t="s">
        <v>652</v>
      </c>
      <c r="L23" s="78" t="s">
        <v>652</v>
      </c>
    </row>
    <row r="24" spans="1:12" s="13" customFormat="1" ht="12.75">
      <c r="A24" s="157"/>
      <c r="B24" s="128">
        <f aca="true" t="shared" si="3" ref="B24:B33">C24*4+D24*9+E24*4</f>
        <v>0</v>
      </c>
      <c r="C24" s="158"/>
      <c r="D24" s="158"/>
      <c r="E24" s="158"/>
      <c r="F24" s="317"/>
      <c r="G24" s="89"/>
      <c r="H24" s="160">
        <f aca="true" t="shared" si="4" ref="H24:L33">B24/100*$G24</f>
        <v>0</v>
      </c>
      <c r="I24" s="128">
        <f t="shared" si="4"/>
        <v>0</v>
      </c>
      <c r="J24" s="128">
        <f t="shared" si="4"/>
        <v>0</v>
      </c>
      <c r="K24" s="279">
        <f t="shared" si="4"/>
        <v>0</v>
      </c>
      <c r="L24" s="129">
        <f t="shared" si="4"/>
        <v>0</v>
      </c>
    </row>
    <row r="25" spans="1:12" s="13" customFormat="1" ht="12.75">
      <c r="A25" s="161"/>
      <c r="B25" s="187">
        <f t="shared" si="3"/>
        <v>0</v>
      </c>
      <c r="C25" s="107"/>
      <c r="D25" s="107"/>
      <c r="E25" s="107"/>
      <c r="F25" s="286"/>
      <c r="G25" s="135"/>
      <c r="H25" s="188">
        <f t="shared" si="4"/>
        <v>0</v>
      </c>
      <c r="I25" s="187">
        <f t="shared" si="4"/>
        <v>0</v>
      </c>
      <c r="J25" s="187">
        <f t="shared" si="4"/>
        <v>0</v>
      </c>
      <c r="K25" s="325">
        <f t="shared" si="4"/>
        <v>0</v>
      </c>
      <c r="L25" s="282">
        <f t="shared" si="4"/>
        <v>0</v>
      </c>
    </row>
    <row r="26" spans="1:12" s="13" customFormat="1" ht="12.75">
      <c r="A26" s="161"/>
      <c r="B26" s="187">
        <f t="shared" si="3"/>
        <v>0</v>
      </c>
      <c r="C26" s="107"/>
      <c r="D26" s="107"/>
      <c r="E26" s="107"/>
      <c r="F26" s="286"/>
      <c r="G26" s="135"/>
      <c r="H26" s="188">
        <f t="shared" si="4"/>
        <v>0</v>
      </c>
      <c r="I26" s="187">
        <f t="shared" si="4"/>
        <v>0</v>
      </c>
      <c r="J26" s="187">
        <f t="shared" si="4"/>
        <v>0</v>
      </c>
      <c r="K26" s="325">
        <f t="shared" si="4"/>
        <v>0</v>
      </c>
      <c r="L26" s="282">
        <f t="shared" si="4"/>
        <v>0</v>
      </c>
    </row>
    <row r="27" spans="1:12" s="13" customFormat="1" ht="12.75">
      <c r="A27" s="161"/>
      <c r="B27" s="187">
        <f t="shared" si="3"/>
        <v>0</v>
      </c>
      <c r="C27" s="107"/>
      <c r="D27" s="107"/>
      <c r="E27" s="107"/>
      <c r="F27" s="286"/>
      <c r="G27" s="135"/>
      <c r="H27" s="188">
        <f t="shared" si="4"/>
        <v>0</v>
      </c>
      <c r="I27" s="187">
        <f t="shared" si="4"/>
        <v>0</v>
      </c>
      <c r="J27" s="187">
        <f t="shared" si="4"/>
        <v>0</v>
      </c>
      <c r="K27" s="325">
        <f t="shared" si="4"/>
        <v>0</v>
      </c>
      <c r="L27" s="282">
        <f t="shared" si="4"/>
        <v>0</v>
      </c>
    </row>
    <row r="28" spans="1:12" s="13" customFormat="1" ht="12.75">
      <c r="A28" s="161"/>
      <c r="B28" s="187">
        <f t="shared" si="3"/>
        <v>0</v>
      </c>
      <c r="C28" s="107"/>
      <c r="D28" s="107"/>
      <c r="E28" s="107"/>
      <c r="F28" s="286"/>
      <c r="G28" s="135"/>
      <c r="H28" s="188">
        <f t="shared" si="4"/>
        <v>0</v>
      </c>
      <c r="I28" s="187">
        <f t="shared" si="4"/>
        <v>0</v>
      </c>
      <c r="J28" s="187">
        <f t="shared" si="4"/>
        <v>0</v>
      </c>
      <c r="K28" s="325">
        <f t="shared" si="4"/>
        <v>0</v>
      </c>
      <c r="L28" s="282">
        <f t="shared" si="4"/>
        <v>0</v>
      </c>
    </row>
    <row r="29" spans="1:12" s="13" customFormat="1" ht="12.75">
      <c r="A29" s="161"/>
      <c r="B29" s="187">
        <f t="shared" si="3"/>
        <v>0</v>
      </c>
      <c r="C29" s="107"/>
      <c r="D29" s="107"/>
      <c r="E29" s="107"/>
      <c r="F29" s="286"/>
      <c r="G29" s="135"/>
      <c r="H29" s="188">
        <f t="shared" si="4"/>
        <v>0</v>
      </c>
      <c r="I29" s="187">
        <f t="shared" si="4"/>
        <v>0</v>
      </c>
      <c r="J29" s="187">
        <f t="shared" si="4"/>
        <v>0</v>
      </c>
      <c r="K29" s="325">
        <f t="shared" si="4"/>
        <v>0</v>
      </c>
      <c r="L29" s="282">
        <f t="shared" si="4"/>
        <v>0</v>
      </c>
    </row>
    <row r="30" spans="1:12" s="13" customFormat="1" ht="12.75" customHeight="1">
      <c r="A30" s="161"/>
      <c r="B30" s="187">
        <f t="shared" si="3"/>
        <v>0</v>
      </c>
      <c r="C30" s="107"/>
      <c r="D30" s="107"/>
      <c r="E30" s="107"/>
      <c r="F30" s="286"/>
      <c r="G30" s="135"/>
      <c r="H30" s="188">
        <f t="shared" si="4"/>
        <v>0</v>
      </c>
      <c r="I30" s="187">
        <f t="shared" si="4"/>
        <v>0</v>
      </c>
      <c r="J30" s="187">
        <f t="shared" si="4"/>
        <v>0</v>
      </c>
      <c r="K30" s="325">
        <f t="shared" si="4"/>
        <v>0</v>
      </c>
      <c r="L30" s="282">
        <f t="shared" si="4"/>
        <v>0</v>
      </c>
    </row>
    <row r="31" spans="1:12" s="13" customFormat="1" ht="12.75">
      <c r="A31" s="166"/>
      <c r="B31" s="98">
        <f t="shared" si="3"/>
        <v>0</v>
      </c>
      <c r="C31" s="87"/>
      <c r="D31" s="87"/>
      <c r="E31" s="87"/>
      <c r="F31" s="318"/>
      <c r="G31" s="96"/>
      <c r="H31" s="188">
        <f t="shared" si="4"/>
        <v>0</v>
      </c>
      <c r="I31" s="187">
        <f t="shared" si="4"/>
        <v>0</v>
      </c>
      <c r="J31" s="187">
        <f t="shared" si="4"/>
        <v>0</v>
      </c>
      <c r="K31" s="325">
        <f t="shared" si="4"/>
        <v>0</v>
      </c>
      <c r="L31" s="282">
        <f t="shared" si="4"/>
        <v>0</v>
      </c>
    </row>
    <row r="32" spans="1:12" s="13" customFormat="1" ht="12.75">
      <c r="A32" s="161"/>
      <c r="B32" s="98">
        <f t="shared" si="3"/>
        <v>0</v>
      </c>
      <c r="C32" s="107"/>
      <c r="D32" s="107"/>
      <c r="E32" s="107"/>
      <c r="F32" s="286"/>
      <c r="G32" s="135"/>
      <c r="H32" s="162">
        <f t="shared" si="4"/>
        <v>0</v>
      </c>
      <c r="I32" s="130">
        <f t="shared" si="4"/>
        <v>0</v>
      </c>
      <c r="J32" s="130">
        <f t="shared" si="4"/>
        <v>0</v>
      </c>
      <c r="K32" s="320">
        <f t="shared" si="4"/>
        <v>0</v>
      </c>
      <c r="L32" s="282">
        <f t="shared" si="4"/>
        <v>0</v>
      </c>
    </row>
    <row r="33" spans="1:12" s="13" customFormat="1" ht="13.5" customHeight="1" thickBot="1">
      <c r="A33" s="167"/>
      <c r="B33" s="98">
        <f t="shared" si="3"/>
        <v>0</v>
      </c>
      <c r="C33" s="168"/>
      <c r="D33" s="168"/>
      <c r="E33" s="326"/>
      <c r="F33" s="327"/>
      <c r="G33" s="169"/>
      <c r="H33" s="162">
        <f t="shared" si="4"/>
        <v>0</v>
      </c>
      <c r="I33" s="130">
        <f t="shared" si="4"/>
        <v>0</v>
      </c>
      <c r="J33" s="130">
        <f t="shared" si="4"/>
        <v>0</v>
      </c>
      <c r="K33" s="320">
        <f t="shared" si="4"/>
        <v>0</v>
      </c>
      <c r="L33" s="282">
        <f t="shared" si="4"/>
        <v>0</v>
      </c>
    </row>
    <row r="34" spans="1:12" s="13" customFormat="1" ht="13.5" thickBot="1">
      <c r="A34" s="118" t="s">
        <v>657</v>
      </c>
      <c r="B34" s="163" t="e">
        <f>H34/$G34*100</f>
        <v>#DIV/0!</v>
      </c>
      <c r="C34" s="164" t="e">
        <f>I34/$G34*100</f>
        <v>#DIV/0!</v>
      </c>
      <c r="D34" s="164" t="e">
        <f>J34/$G34*100</f>
        <v>#DIV/0!</v>
      </c>
      <c r="E34" s="316" t="e">
        <f>K34/$G34*100</f>
        <v>#DIV/0!</v>
      </c>
      <c r="F34" s="319" t="e">
        <f>L34/$G34*100</f>
        <v>#DIV/0!</v>
      </c>
      <c r="G34" s="119">
        <f aca="true" t="shared" si="5" ref="G34:L34">SUM(G24:G33)</f>
        <v>0</v>
      </c>
      <c r="H34" s="165">
        <f t="shared" si="5"/>
        <v>0</v>
      </c>
      <c r="I34" s="121">
        <f t="shared" si="5"/>
        <v>0</v>
      </c>
      <c r="J34" s="121">
        <f t="shared" si="5"/>
        <v>0</v>
      </c>
      <c r="K34" s="321">
        <f t="shared" si="5"/>
        <v>0</v>
      </c>
      <c r="L34" s="203">
        <f t="shared" si="5"/>
        <v>0</v>
      </c>
    </row>
    <row r="35" spans="1:12" s="13" customFormat="1" ht="14.25" thickBot="1" thickTop="1">
      <c r="A35" s="204" t="s">
        <v>468</v>
      </c>
      <c r="B35" s="205" t="e">
        <f>H34/$H35</f>
        <v>#DIV/0!</v>
      </c>
      <c r="C35" s="206" t="e">
        <f>I34/$H35</f>
        <v>#DIV/0!</v>
      </c>
      <c r="D35" s="206" t="e">
        <f>J34/$H35</f>
        <v>#DIV/0!</v>
      </c>
      <c r="E35" s="209" t="e">
        <f>K34/$H35</f>
        <v>#DIV/0!</v>
      </c>
      <c r="F35" s="209" t="e">
        <f>L34/$H35</f>
        <v>#DIV/0!</v>
      </c>
      <c r="G35" s="210" t="e">
        <f>G34/$H35</f>
        <v>#DIV/0!</v>
      </c>
      <c r="H35" s="211"/>
      <c r="I35" s="207" t="s">
        <v>469</v>
      </c>
      <c r="J35" s="208"/>
      <c r="K35" s="208"/>
      <c r="L35" s="322"/>
    </row>
    <row r="36" spans="1:12" s="13" customFormat="1" ht="14.25" thickBot="1" thickTop="1">
      <c r="A36" s="204" t="s">
        <v>412</v>
      </c>
      <c r="B36" s="205" t="e">
        <f>H34/$H36</f>
        <v>#DIV/0!</v>
      </c>
      <c r="C36" s="206" t="e">
        <f>I34/$H36</f>
        <v>#DIV/0!</v>
      </c>
      <c r="D36" s="206" t="e">
        <f>J34/$H36</f>
        <v>#DIV/0!</v>
      </c>
      <c r="E36" s="209" t="e">
        <f>K34/$H36</f>
        <v>#DIV/0!</v>
      </c>
      <c r="F36" s="209" t="e">
        <f>L34/$H36</f>
        <v>#DIV/0!</v>
      </c>
      <c r="G36" s="210" t="e">
        <f>G34/$H36</f>
        <v>#DIV/0!</v>
      </c>
      <c r="H36" s="211"/>
      <c r="I36" s="207" t="s">
        <v>413</v>
      </c>
      <c r="J36" s="208"/>
      <c r="K36" s="208"/>
      <c r="L36" s="322"/>
    </row>
    <row r="37" ht="13.5" customHeight="1"/>
    <row r="38" ht="13.5" customHeight="1"/>
  </sheetData>
  <sheetProtection/>
  <mergeCells count="8">
    <mergeCell ref="A21:A23"/>
    <mergeCell ref="B21:F21"/>
    <mergeCell ref="G21:G22"/>
    <mergeCell ref="H21:L21"/>
    <mergeCell ref="A3:A5"/>
    <mergeCell ref="B3:F3"/>
    <mergeCell ref="G3:G4"/>
    <mergeCell ref="H3:L3"/>
  </mergeCells>
  <hyperlinks>
    <hyperlink ref="N2" r:id="rId1" display="http://www.fogyinfo.hu/recipes?rendszer_id=3&amp;eteltipus_id=&amp;submit=Keres%E9s"/>
  </hyperlinks>
  <printOptions/>
  <pageMargins left="0.22" right="0.29" top="0.62" bottom="0.64" header="0.17" footer="0.38"/>
  <pageSetup horizontalDpi="600" verticalDpi="600" orientation="landscape" paperSize="9" scale="83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E4" sqref="E4:H7"/>
    </sheetView>
  </sheetViews>
  <sheetFormatPr defaultColWidth="9.00390625" defaultRowHeight="12.75"/>
  <cols>
    <col min="1" max="1" width="2.00390625" style="13" customWidth="1"/>
    <col min="2" max="2" width="35.875" style="13" customWidth="1"/>
    <col min="3" max="3" width="9.125" style="13" customWidth="1"/>
    <col min="4" max="4" width="1.875" style="13" customWidth="1"/>
    <col min="5" max="5" width="41.75390625" style="13" customWidth="1"/>
    <col min="6" max="6" width="9.125" style="13" customWidth="1"/>
    <col min="7" max="7" width="2.25390625" style="13" customWidth="1"/>
    <col min="8" max="8" width="29.75390625" style="13" customWidth="1"/>
    <col min="9" max="9" width="9.125" style="13" customWidth="1"/>
    <col min="10" max="10" width="8.25390625" style="13" customWidth="1"/>
    <col min="11" max="16384" width="9.125" style="13" customWidth="1"/>
  </cols>
  <sheetData>
    <row r="1" ht="12.75">
      <c r="A1" s="152" t="s">
        <v>478</v>
      </c>
    </row>
    <row r="2" spans="1:10" ht="12.75">
      <c r="A2" s="152" t="s">
        <v>479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2.75">
      <c r="A3" s="152" t="s">
        <v>480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2.75">
      <c r="A4" s="152" t="s">
        <v>481</v>
      </c>
      <c r="B4" s="152"/>
      <c r="C4" s="152"/>
      <c r="D4" s="152"/>
      <c r="E4" s="152" t="s">
        <v>573</v>
      </c>
      <c r="F4" s="152">
        <v>5.2</v>
      </c>
      <c r="H4" s="152" t="s">
        <v>577</v>
      </c>
      <c r="I4" s="152"/>
      <c r="J4" s="152"/>
    </row>
    <row r="5" spans="1:10" ht="12.75">
      <c r="A5" s="152"/>
      <c r="B5" s="152"/>
      <c r="C5" s="152"/>
      <c r="D5" s="152"/>
      <c r="E5" s="152" t="s">
        <v>574</v>
      </c>
      <c r="F5" s="152">
        <v>8.2</v>
      </c>
      <c r="H5" s="152" t="s">
        <v>577</v>
      </c>
      <c r="I5" s="152"/>
      <c r="J5" s="152"/>
    </row>
    <row r="6" spans="1:10" ht="12.75">
      <c r="A6" s="152"/>
      <c r="B6" s="152"/>
      <c r="C6" s="152"/>
      <c r="D6" s="152"/>
      <c r="E6" s="152" t="s">
        <v>575</v>
      </c>
      <c r="F6" s="152">
        <v>11.2</v>
      </c>
      <c r="H6" s="152" t="s">
        <v>577</v>
      </c>
      <c r="I6" s="152"/>
      <c r="J6" s="152"/>
    </row>
    <row r="7" spans="1:10" s="175" customFormat="1" ht="12" customHeight="1">
      <c r="A7" s="152"/>
      <c r="B7" s="152"/>
      <c r="C7" s="152"/>
      <c r="D7" s="152"/>
      <c r="E7" s="152" t="s">
        <v>576</v>
      </c>
      <c r="F7" s="152">
        <v>19.4</v>
      </c>
      <c r="H7" s="152" t="s">
        <v>577</v>
      </c>
      <c r="I7" s="152"/>
      <c r="J7" s="152"/>
    </row>
    <row r="8" ht="13.5" thickBot="1"/>
    <row r="9" spans="1:10" ht="13.5" thickBot="1">
      <c r="A9" s="175"/>
      <c r="B9" s="176" t="s">
        <v>154</v>
      </c>
      <c r="C9" s="177" t="s">
        <v>482</v>
      </c>
      <c r="D9" s="175"/>
      <c r="E9" s="176" t="s">
        <v>155</v>
      </c>
      <c r="F9" s="177" t="s">
        <v>482</v>
      </c>
      <c r="G9" s="175"/>
      <c r="H9" s="176" t="s">
        <v>156</v>
      </c>
      <c r="I9" s="178" t="s">
        <v>716</v>
      </c>
      <c r="J9" s="177" t="s">
        <v>482</v>
      </c>
    </row>
    <row r="10" spans="2:10" ht="12.75">
      <c r="B10" s="170" t="s">
        <v>579</v>
      </c>
      <c r="C10" s="179">
        <v>312</v>
      </c>
      <c r="E10" s="170" t="s">
        <v>580</v>
      </c>
      <c r="F10" s="179">
        <v>740</v>
      </c>
      <c r="H10" s="170" t="s">
        <v>715</v>
      </c>
      <c r="I10" s="180">
        <v>137</v>
      </c>
      <c r="J10" s="179">
        <v>274</v>
      </c>
    </row>
    <row r="11" spans="2:10" ht="12.75">
      <c r="B11" s="181" t="s">
        <v>581</v>
      </c>
      <c r="C11" s="182">
        <v>237</v>
      </c>
      <c r="E11" s="181" t="s">
        <v>582</v>
      </c>
      <c r="F11" s="182">
        <v>490</v>
      </c>
      <c r="H11" s="181"/>
      <c r="I11" s="183"/>
      <c r="J11" s="182"/>
    </row>
    <row r="12" spans="2:10" ht="12.75">
      <c r="B12" s="181" t="s">
        <v>583</v>
      </c>
      <c r="C12" s="182">
        <v>83</v>
      </c>
      <c r="E12" s="181" t="s">
        <v>584</v>
      </c>
      <c r="F12" s="182">
        <v>386</v>
      </c>
      <c r="H12" s="181"/>
      <c r="I12" s="183"/>
      <c r="J12" s="182"/>
    </row>
    <row r="13" spans="2:10" ht="12.75">
      <c r="B13" s="181" t="s">
        <v>585</v>
      </c>
      <c r="C13" s="182">
        <v>197</v>
      </c>
      <c r="E13" s="181" t="s">
        <v>586</v>
      </c>
      <c r="F13" s="182">
        <v>631</v>
      </c>
      <c r="H13" s="181"/>
      <c r="I13" s="183"/>
      <c r="J13" s="182"/>
    </row>
    <row r="14" spans="2:10" ht="12.75">
      <c r="B14" s="181" t="s">
        <v>585</v>
      </c>
      <c r="C14" s="182">
        <v>191</v>
      </c>
      <c r="E14" s="181" t="s">
        <v>587</v>
      </c>
      <c r="F14" s="182">
        <v>399</v>
      </c>
      <c r="H14" s="181"/>
      <c r="I14" s="183"/>
      <c r="J14" s="182"/>
    </row>
    <row r="15" spans="2:10" ht="12.75">
      <c r="B15" s="181" t="s">
        <v>588</v>
      </c>
      <c r="C15" s="182">
        <v>85</v>
      </c>
      <c r="E15" s="181" t="s">
        <v>589</v>
      </c>
      <c r="F15" s="182">
        <v>362</v>
      </c>
      <c r="H15" s="181"/>
      <c r="I15" s="183"/>
      <c r="J15" s="182"/>
    </row>
    <row r="16" spans="2:10" ht="12.75">
      <c r="B16" s="181" t="s">
        <v>590</v>
      </c>
      <c r="C16" s="182">
        <v>340</v>
      </c>
      <c r="E16" s="181" t="s">
        <v>591</v>
      </c>
      <c r="F16" s="182">
        <v>547</v>
      </c>
      <c r="H16" s="181"/>
      <c r="I16" s="183"/>
      <c r="J16" s="182"/>
    </row>
    <row r="17" spans="2:10" ht="12.75">
      <c r="B17" s="181" t="s">
        <v>592</v>
      </c>
      <c r="C17" s="182">
        <v>355</v>
      </c>
      <c r="E17" s="181" t="s">
        <v>593</v>
      </c>
      <c r="F17" s="182">
        <v>664</v>
      </c>
      <c r="H17" s="181"/>
      <c r="I17" s="183"/>
      <c r="J17" s="182"/>
    </row>
    <row r="18" spans="2:10" ht="12.75">
      <c r="B18" s="181" t="s">
        <v>594</v>
      </c>
      <c r="C18" s="182">
        <v>249</v>
      </c>
      <c r="E18" s="181" t="s">
        <v>595</v>
      </c>
      <c r="F18" s="182">
        <v>772</v>
      </c>
      <c r="H18" s="181"/>
      <c r="I18" s="183"/>
      <c r="J18" s="182"/>
    </row>
    <row r="19" spans="2:10" ht="12.75">
      <c r="B19" s="181" t="s">
        <v>596</v>
      </c>
      <c r="C19" s="182">
        <v>314</v>
      </c>
      <c r="E19" s="181" t="s">
        <v>597</v>
      </c>
      <c r="F19" s="182">
        <v>624</v>
      </c>
      <c r="H19" s="181"/>
      <c r="I19" s="183"/>
      <c r="J19" s="182"/>
    </row>
    <row r="20" spans="2:10" ht="12.75">
      <c r="B20" s="181" t="s">
        <v>598</v>
      </c>
      <c r="C20" s="182">
        <v>191</v>
      </c>
      <c r="E20" s="181" t="s">
        <v>599</v>
      </c>
      <c r="F20" s="182">
        <v>616</v>
      </c>
      <c r="H20" s="181"/>
      <c r="I20" s="183"/>
      <c r="J20" s="182"/>
    </row>
    <row r="21" spans="2:10" ht="12.75">
      <c r="B21" s="181" t="s">
        <v>600</v>
      </c>
      <c r="C21" s="182">
        <v>345</v>
      </c>
      <c r="E21" s="181" t="s">
        <v>601</v>
      </c>
      <c r="F21" s="182">
        <v>433</v>
      </c>
      <c r="H21" s="181"/>
      <c r="I21" s="183"/>
      <c r="J21" s="182"/>
    </row>
    <row r="22" spans="2:10" ht="12.75">
      <c r="B22" s="181" t="s">
        <v>602</v>
      </c>
      <c r="C22" s="182">
        <v>234</v>
      </c>
      <c r="E22" s="181" t="s">
        <v>603</v>
      </c>
      <c r="F22" s="182">
        <v>357</v>
      </c>
      <c r="H22" s="181"/>
      <c r="I22" s="183"/>
      <c r="J22" s="182"/>
    </row>
    <row r="23" spans="2:10" ht="12.75">
      <c r="B23" s="181" t="s">
        <v>604</v>
      </c>
      <c r="C23" s="182">
        <v>172</v>
      </c>
      <c r="E23" s="181" t="s">
        <v>605</v>
      </c>
      <c r="F23" s="182">
        <v>681</v>
      </c>
      <c r="H23" s="181"/>
      <c r="I23" s="183"/>
      <c r="J23" s="182"/>
    </row>
    <row r="24" spans="2:10" ht="12.75">
      <c r="B24" s="181" t="s">
        <v>606</v>
      </c>
      <c r="C24" s="182">
        <v>162</v>
      </c>
      <c r="E24" s="181" t="s">
        <v>607</v>
      </c>
      <c r="F24" s="182">
        <v>619</v>
      </c>
      <c r="H24" s="181"/>
      <c r="I24" s="183"/>
      <c r="J24" s="182"/>
    </row>
    <row r="25" spans="2:10" ht="12.75">
      <c r="B25" s="181" t="s">
        <v>608</v>
      </c>
      <c r="C25" s="184">
        <v>293</v>
      </c>
      <c r="E25" s="181" t="s">
        <v>609</v>
      </c>
      <c r="F25" s="184">
        <v>489</v>
      </c>
      <c r="H25" s="181"/>
      <c r="I25" s="183"/>
      <c r="J25" s="184"/>
    </row>
    <row r="26" spans="2:10" ht="12.75">
      <c r="B26" s="181" t="s">
        <v>610</v>
      </c>
      <c r="C26" s="182">
        <v>147</v>
      </c>
      <c r="E26" s="181" t="s">
        <v>611</v>
      </c>
      <c r="F26" s="182">
        <v>561</v>
      </c>
      <c r="H26" s="181"/>
      <c r="I26" s="183"/>
      <c r="J26" s="182"/>
    </row>
    <row r="27" spans="2:10" ht="12.75">
      <c r="B27" s="181" t="s">
        <v>612</v>
      </c>
      <c r="C27" s="182">
        <v>160</v>
      </c>
      <c r="E27" s="181" t="s">
        <v>613</v>
      </c>
      <c r="F27" s="182">
        <v>639</v>
      </c>
      <c r="H27" s="181"/>
      <c r="I27" s="183"/>
      <c r="J27" s="182"/>
    </row>
    <row r="28" spans="2:10" ht="12.75">
      <c r="B28" s="181" t="s">
        <v>614</v>
      </c>
      <c r="C28" s="182">
        <v>328</v>
      </c>
      <c r="E28" s="181" t="s">
        <v>615</v>
      </c>
      <c r="F28" s="182">
        <v>632</v>
      </c>
      <c r="H28" s="181"/>
      <c r="I28" s="183"/>
      <c r="J28" s="182"/>
    </row>
    <row r="29" spans="2:10" ht="12.75">
      <c r="B29" s="181" t="s">
        <v>616</v>
      </c>
      <c r="C29" s="182">
        <v>153</v>
      </c>
      <c r="E29" s="181" t="s">
        <v>617</v>
      </c>
      <c r="F29" s="182">
        <v>690</v>
      </c>
      <c r="H29" s="181"/>
      <c r="I29" s="183"/>
      <c r="J29" s="182"/>
    </row>
    <row r="30" spans="2:10" ht="12.75">
      <c r="B30" s="181" t="s">
        <v>618</v>
      </c>
      <c r="C30" s="182">
        <v>135</v>
      </c>
      <c r="E30" s="181" t="s">
        <v>619</v>
      </c>
      <c r="F30" s="182">
        <v>690</v>
      </c>
      <c r="H30" s="181"/>
      <c r="I30" s="183"/>
      <c r="J30" s="182"/>
    </row>
    <row r="31" spans="2:10" ht="12.75">
      <c r="B31" s="181" t="s">
        <v>620</v>
      </c>
      <c r="C31" s="182">
        <v>292</v>
      </c>
      <c r="E31" s="181" t="s">
        <v>621</v>
      </c>
      <c r="F31" s="182">
        <v>417</v>
      </c>
      <c r="H31" s="181"/>
      <c r="I31" s="183"/>
      <c r="J31" s="182"/>
    </row>
    <row r="32" spans="2:10" ht="12.75">
      <c r="B32" s="181" t="s">
        <v>622</v>
      </c>
      <c r="C32" s="182">
        <v>219</v>
      </c>
      <c r="E32" s="181" t="s">
        <v>623</v>
      </c>
      <c r="F32" s="182">
        <v>687</v>
      </c>
      <c r="H32" s="181"/>
      <c r="I32" s="183"/>
      <c r="J32" s="182"/>
    </row>
    <row r="33" spans="2:10" ht="12.75">
      <c r="B33" s="181" t="s">
        <v>624</v>
      </c>
      <c r="C33" s="182">
        <v>446</v>
      </c>
      <c r="E33" s="181" t="s">
        <v>625</v>
      </c>
      <c r="F33" s="182">
        <v>514</v>
      </c>
      <c r="H33" s="181"/>
      <c r="I33" s="183"/>
      <c r="J33" s="182"/>
    </row>
    <row r="34" spans="2:10" ht="12.75">
      <c r="B34" s="181" t="s">
        <v>626</v>
      </c>
      <c r="C34" s="182">
        <v>118</v>
      </c>
      <c r="E34" s="181" t="s">
        <v>627</v>
      </c>
      <c r="F34" s="182">
        <v>676</v>
      </c>
      <c r="H34" s="181"/>
      <c r="I34" s="183"/>
      <c r="J34" s="182"/>
    </row>
    <row r="35" spans="2:10" ht="12.75">
      <c r="B35" s="181" t="s">
        <v>628</v>
      </c>
      <c r="C35" s="182">
        <v>270</v>
      </c>
      <c r="E35" s="181" t="s">
        <v>629</v>
      </c>
      <c r="F35" s="182">
        <v>525</v>
      </c>
      <c r="H35" s="181"/>
      <c r="I35" s="183"/>
      <c r="J35" s="182"/>
    </row>
    <row r="36" spans="2:10" ht="12.75">
      <c r="B36" s="181" t="s">
        <v>630</v>
      </c>
      <c r="C36" s="182">
        <v>280</v>
      </c>
      <c r="E36" s="181" t="s">
        <v>631</v>
      </c>
      <c r="F36" s="182">
        <v>620</v>
      </c>
      <c r="H36" s="181"/>
      <c r="I36" s="183"/>
      <c r="J36" s="182"/>
    </row>
    <row r="37" spans="2:10" ht="13.5" thickBot="1">
      <c r="B37" s="181" t="s">
        <v>632</v>
      </c>
      <c r="C37" s="182">
        <v>312</v>
      </c>
      <c r="E37" s="185" t="s">
        <v>633</v>
      </c>
      <c r="F37" s="186">
        <v>629</v>
      </c>
      <c r="H37" s="185"/>
      <c r="I37" s="174"/>
      <c r="J37" s="186"/>
    </row>
    <row r="38" spans="2:3" ht="12.75">
      <c r="B38" s="181" t="s">
        <v>634</v>
      </c>
      <c r="C38" s="182">
        <v>147</v>
      </c>
    </row>
    <row r="39" spans="2:3" ht="12.75">
      <c r="B39" s="181" t="s">
        <v>635</v>
      </c>
      <c r="C39" s="182">
        <v>285</v>
      </c>
    </row>
    <row r="40" spans="2:3" ht="12.75">
      <c r="B40" s="181" t="s">
        <v>636</v>
      </c>
      <c r="C40" s="182">
        <v>324</v>
      </c>
    </row>
    <row r="41" spans="2:3" ht="12.75">
      <c r="B41" s="181" t="s">
        <v>637</v>
      </c>
      <c r="C41" s="182">
        <v>271</v>
      </c>
    </row>
    <row r="42" spans="2:3" ht="12.75">
      <c r="B42" s="181" t="s">
        <v>638</v>
      </c>
      <c r="C42" s="182">
        <v>268</v>
      </c>
    </row>
    <row r="43" spans="2:3" ht="12.75">
      <c r="B43" s="181" t="s">
        <v>639</v>
      </c>
      <c r="C43" s="182">
        <v>236</v>
      </c>
    </row>
    <row r="44" spans="2:3" ht="12.75">
      <c r="B44" s="181" t="s">
        <v>640</v>
      </c>
      <c r="C44" s="182">
        <v>320</v>
      </c>
    </row>
    <row r="45" spans="2:3" ht="12.75">
      <c r="B45" s="181" t="s">
        <v>641</v>
      </c>
      <c r="C45" s="182">
        <v>125</v>
      </c>
    </row>
    <row r="46" spans="2:3" ht="12.75">
      <c r="B46" s="181" t="s">
        <v>642</v>
      </c>
      <c r="C46" s="182">
        <v>216</v>
      </c>
    </row>
    <row r="47" spans="2:3" ht="12.75">
      <c r="B47" s="181" t="s">
        <v>643</v>
      </c>
      <c r="C47" s="182">
        <v>154</v>
      </c>
    </row>
    <row r="48" spans="2:3" ht="12.75">
      <c r="B48" s="181" t="s">
        <v>644</v>
      </c>
      <c r="C48" s="182">
        <v>282</v>
      </c>
    </row>
    <row r="49" spans="2:3" ht="12.75">
      <c r="B49" s="181" t="s">
        <v>645</v>
      </c>
      <c r="C49" s="182">
        <v>164</v>
      </c>
    </row>
    <row r="50" spans="2:3" ht="12.75">
      <c r="B50" s="181" t="s">
        <v>646</v>
      </c>
      <c r="C50" s="182">
        <v>138</v>
      </c>
    </row>
    <row r="51" spans="2:3" ht="13.5" thickBot="1">
      <c r="B51" s="185" t="s">
        <v>647</v>
      </c>
      <c r="C51" s="186">
        <v>134</v>
      </c>
    </row>
  </sheetData>
  <sheetProtection/>
  <printOptions/>
  <pageMargins left="0.25" right="0.17" top="0.31" bottom="0.29" header="0.19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7" sqref="F7"/>
    </sheetView>
  </sheetViews>
  <sheetFormatPr defaultColWidth="10.125" defaultRowHeight="12.75"/>
  <cols>
    <col min="1" max="1" width="10.375" style="13" customWidth="1"/>
    <col min="2" max="2" width="3.125" style="13" customWidth="1"/>
    <col min="3" max="3" width="3.375" style="35" customWidth="1"/>
    <col min="4" max="4" width="3.75390625" style="35" customWidth="1"/>
    <col min="5" max="5" width="3.625" style="35" customWidth="1"/>
    <col min="6" max="6" width="5.625" style="36" customWidth="1"/>
    <col min="7" max="7" width="21.25390625" style="13" customWidth="1"/>
    <col min="8" max="8" width="7.00390625" style="13" customWidth="1"/>
    <col min="9" max="9" width="4.625" style="13" customWidth="1"/>
    <col min="10" max="10" width="13.75390625" style="13" customWidth="1"/>
    <col min="11" max="11" width="11.75390625" style="13" customWidth="1"/>
    <col min="12" max="12" width="11.875" style="13" customWidth="1"/>
    <col min="13" max="13" width="1.37890625" style="13" customWidth="1"/>
    <col min="14" max="14" width="15.75390625" style="13" customWidth="1"/>
    <col min="15" max="15" width="9.75390625" style="13" customWidth="1"/>
    <col min="16" max="16" width="7.125" style="13" customWidth="1"/>
    <col min="17" max="17" width="3.875" style="13" customWidth="1"/>
    <col min="18" max="18" width="4.00390625" style="13" customWidth="1"/>
    <col min="19" max="19" width="4.25390625" style="13" customWidth="1"/>
    <col min="20" max="20" width="4.75390625" style="13" customWidth="1"/>
    <col min="21" max="21" width="4.875" style="13" customWidth="1"/>
    <col min="22" max="22" width="4.375" style="13" customWidth="1"/>
    <col min="23" max="23" width="4.00390625" style="13" customWidth="1"/>
    <col min="24" max="24" width="4.25390625" style="13" customWidth="1"/>
    <col min="25" max="25" width="7.375" style="13" customWidth="1"/>
    <col min="26" max="16384" width="10.125" style="13" customWidth="1"/>
  </cols>
  <sheetData>
    <row r="1" spans="1:32" ht="27.75" customHeight="1" thickBot="1">
      <c r="A1" s="6"/>
      <c r="B1" s="7"/>
      <c r="C1" s="8"/>
      <c r="D1" s="8"/>
      <c r="E1" s="9"/>
      <c r="F1" s="10" t="s">
        <v>651</v>
      </c>
      <c r="G1" s="11" t="s">
        <v>153</v>
      </c>
      <c r="H1" s="12" t="s">
        <v>152</v>
      </c>
      <c r="I1" s="217" t="s">
        <v>151</v>
      </c>
      <c r="J1" s="349" t="s">
        <v>473</v>
      </c>
      <c r="K1" s="355" t="s">
        <v>784</v>
      </c>
      <c r="L1" s="356" t="s">
        <v>785</v>
      </c>
      <c r="N1" s="236" t="s">
        <v>428</v>
      </c>
      <c r="O1" s="238" t="s">
        <v>427</v>
      </c>
      <c r="P1" s="234" t="s">
        <v>430</v>
      </c>
      <c r="Q1" s="256" t="s">
        <v>431</v>
      </c>
      <c r="R1" s="257"/>
      <c r="S1" s="258" t="s">
        <v>432</v>
      </c>
      <c r="T1" s="259"/>
      <c r="U1" s="260" t="s">
        <v>433</v>
      </c>
      <c r="V1" s="261"/>
      <c r="W1" s="262" t="s">
        <v>434</v>
      </c>
      <c r="X1" s="263"/>
      <c r="Y1" s="235" t="s">
        <v>435</v>
      </c>
      <c r="AA1" s="189"/>
      <c r="AB1" s="189"/>
      <c r="AC1" s="189"/>
      <c r="AD1" s="189"/>
      <c r="AE1" s="189"/>
      <c r="AF1" s="189"/>
    </row>
    <row r="2" spans="1:25" ht="12.75">
      <c r="A2" s="14" t="s">
        <v>736</v>
      </c>
      <c r="B2" s="15"/>
      <c r="C2" s="16"/>
      <c r="D2" s="16"/>
      <c r="E2" s="17"/>
      <c r="F2" s="18">
        <v>80</v>
      </c>
      <c r="G2" s="19">
        <f>(900+F2*10)*1.2</f>
        <v>2040</v>
      </c>
      <c r="H2" s="172">
        <v>178</v>
      </c>
      <c r="I2" s="19">
        <f>F2/(H2/100)^2</f>
        <v>25.24933720489837</v>
      </c>
      <c r="J2" s="350" t="s">
        <v>471</v>
      </c>
      <c r="K2" s="352">
        <v>94</v>
      </c>
      <c r="L2" s="353">
        <v>102</v>
      </c>
      <c r="M2" s="20"/>
      <c r="N2" s="21" t="s">
        <v>151</v>
      </c>
      <c r="O2" s="239"/>
      <c r="P2" s="22">
        <v>18</v>
      </c>
      <c r="Q2" s="23">
        <v>18</v>
      </c>
      <c r="R2" s="23">
        <v>20</v>
      </c>
      <c r="S2" s="24">
        <v>20</v>
      </c>
      <c r="T2" s="24">
        <v>25</v>
      </c>
      <c r="U2" s="25">
        <v>25</v>
      </c>
      <c r="V2" s="25">
        <v>30</v>
      </c>
      <c r="W2" s="26">
        <v>30</v>
      </c>
      <c r="X2" s="237">
        <v>35</v>
      </c>
      <c r="Y2" s="27">
        <v>35</v>
      </c>
    </row>
    <row r="3" spans="1:25" ht="13.5" thickBot="1">
      <c r="A3" s="28" t="s">
        <v>737</v>
      </c>
      <c r="B3" s="29"/>
      <c r="C3" s="30"/>
      <c r="D3" s="30"/>
      <c r="E3" s="31"/>
      <c r="F3" s="32">
        <v>59</v>
      </c>
      <c r="G3" s="33">
        <f>(700+F3*7)*1.2</f>
        <v>1335.6</v>
      </c>
      <c r="H3" s="116">
        <v>172</v>
      </c>
      <c r="I3" s="33">
        <f>F3/(H3/100)^2</f>
        <v>19.94321254732288</v>
      </c>
      <c r="J3" s="351" t="s">
        <v>472</v>
      </c>
      <c r="K3" s="354">
        <v>80</v>
      </c>
      <c r="L3" s="117">
        <v>88</v>
      </c>
      <c r="N3" s="233" t="s">
        <v>429</v>
      </c>
      <c r="O3" s="240">
        <v>178</v>
      </c>
      <c r="P3" s="242">
        <f aca="true" t="shared" si="0" ref="P3:R4">P$2*($O3/100)^2</f>
        <v>57.0312</v>
      </c>
      <c r="Q3" s="243">
        <f t="shared" si="0"/>
        <v>57.0312</v>
      </c>
      <c r="R3" s="243">
        <f t="shared" si="0"/>
        <v>63.368</v>
      </c>
      <c r="S3" s="244">
        <f aca="true" t="shared" si="1" ref="S3:X4">S$2*($O3/100)^2</f>
        <v>63.368</v>
      </c>
      <c r="T3" s="244">
        <f t="shared" si="1"/>
        <v>79.21000000000001</v>
      </c>
      <c r="U3" s="245">
        <f t="shared" si="1"/>
        <v>79.21000000000001</v>
      </c>
      <c r="V3" s="245">
        <f t="shared" si="1"/>
        <v>95.052</v>
      </c>
      <c r="W3" s="246">
        <f t="shared" si="1"/>
        <v>95.052</v>
      </c>
      <c r="X3" s="247">
        <f t="shared" si="1"/>
        <v>110.894</v>
      </c>
      <c r="Y3" s="248">
        <f>Y$2*($O3/100)^2</f>
        <v>110.894</v>
      </c>
    </row>
    <row r="4" spans="14:25" ht="12.75" customHeight="1" thickBot="1">
      <c r="N4" s="34" t="s">
        <v>429</v>
      </c>
      <c r="O4" s="241">
        <v>172</v>
      </c>
      <c r="P4" s="249">
        <f t="shared" si="0"/>
        <v>53.2512</v>
      </c>
      <c r="Q4" s="250">
        <f t="shared" si="0"/>
        <v>53.2512</v>
      </c>
      <c r="R4" s="250">
        <f t="shared" si="0"/>
        <v>59.16799999999999</v>
      </c>
      <c r="S4" s="251">
        <f t="shared" si="1"/>
        <v>59.16799999999999</v>
      </c>
      <c r="T4" s="251">
        <f t="shared" si="1"/>
        <v>73.96</v>
      </c>
      <c r="U4" s="252">
        <f t="shared" si="1"/>
        <v>73.96</v>
      </c>
      <c r="V4" s="252">
        <f t="shared" si="1"/>
        <v>88.752</v>
      </c>
      <c r="W4" s="253">
        <f t="shared" si="1"/>
        <v>88.752</v>
      </c>
      <c r="X4" s="254">
        <f t="shared" si="1"/>
        <v>103.54399999999998</v>
      </c>
      <c r="Y4" s="255">
        <f>Y$2*($O4/100)^2</f>
        <v>103.54399999999998</v>
      </c>
    </row>
    <row r="5" spans="1:8" s="41" customFormat="1" ht="14.25" customHeight="1" thickBot="1">
      <c r="A5" s="37" t="s">
        <v>648</v>
      </c>
      <c r="B5" s="37"/>
      <c r="C5" s="38"/>
      <c r="D5" s="38"/>
      <c r="E5" s="38"/>
      <c r="F5" s="39" t="s">
        <v>735</v>
      </c>
      <c r="G5" s="37"/>
      <c r="H5" s="40"/>
    </row>
    <row r="6" spans="1:8" s="48" customFormat="1" ht="14.25" customHeight="1">
      <c r="A6" s="428">
        <v>39174</v>
      </c>
      <c r="B6" s="42" t="s">
        <v>718</v>
      </c>
      <c r="C6" s="43">
        <v>1</v>
      </c>
      <c r="D6" s="424" t="s">
        <v>728</v>
      </c>
      <c r="E6" s="44">
        <v>90</v>
      </c>
      <c r="F6" s="45">
        <v>90</v>
      </c>
      <c r="G6" s="46"/>
      <c r="H6" s="47"/>
    </row>
    <row r="7" spans="1:8" ht="14.25" customHeight="1">
      <c r="A7" s="42">
        <f>A6+1</f>
        <v>39175</v>
      </c>
      <c r="B7" s="49" t="s">
        <v>719</v>
      </c>
      <c r="C7" s="50">
        <v>2</v>
      </c>
      <c r="D7" s="54" t="s">
        <v>722</v>
      </c>
      <c r="E7" s="50">
        <v>89</v>
      </c>
      <c r="F7" s="51">
        <v>89</v>
      </c>
      <c r="G7" s="52"/>
      <c r="H7" s="53"/>
    </row>
    <row r="8" spans="1:8" ht="14.25" customHeight="1">
      <c r="A8" s="42">
        <f aca="true" t="shared" si="2" ref="A8:A71">A7+1</f>
        <v>39176</v>
      </c>
      <c r="B8" s="49" t="s">
        <v>720</v>
      </c>
      <c r="C8" s="50">
        <v>3</v>
      </c>
      <c r="D8" s="50" t="s">
        <v>723</v>
      </c>
      <c r="E8" s="50">
        <v>88</v>
      </c>
      <c r="F8" s="51"/>
      <c r="G8" s="52"/>
      <c r="H8" s="53"/>
    </row>
    <row r="9" spans="1:8" ht="14.25" customHeight="1">
      <c r="A9" s="42">
        <f t="shared" si="2"/>
        <v>39177</v>
      </c>
      <c r="B9" s="49" t="s">
        <v>721</v>
      </c>
      <c r="C9" s="54">
        <v>4</v>
      </c>
      <c r="D9" s="50" t="s">
        <v>724</v>
      </c>
      <c r="E9" s="50">
        <v>87</v>
      </c>
      <c r="F9" s="51"/>
      <c r="G9" s="52"/>
      <c r="H9" s="53"/>
    </row>
    <row r="10" spans="1:8" ht="14.25" customHeight="1">
      <c r="A10" s="42">
        <f t="shared" si="2"/>
        <v>39178</v>
      </c>
      <c r="B10" s="49" t="s">
        <v>718</v>
      </c>
      <c r="C10" s="50">
        <v>5</v>
      </c>
      <c r="D10" s="54" t="s">
        <v>725</v>
      </c>
      <c r="E10" s="50">
        <v>86</v>
      </c>
      <c r="F10" s="51"/>
      <c r="G10" s="52"/>
      <c r="H10" s="53"/>
    </row>
    <row r="11" spans="1:8" s="56" customFormat="1" ht="14.25" customHeight="1">
      <c r="A11" s="42">
        <f t="shared" si="2"/>
        <v>39179</v>
      </c>
      <c r="B11" s="49" t="s">
        <v>719</v>
      </c>
      <c r="C11" s="50">
        <v>6</v>
      </c>
      <c r="D11" s="55" t="s">
        <v>726</v>
      </c>
      <c r="E11" s="50">
        <v>85</v>
      </c>
      <c r="F11" s="51"/>
      <c r="G11" s="52"/>
      <c r="H11" s="53"/>
    </row>
    <row r="12" spans="1:8" s="56" customFormat="1" ht="14.25" customHeight="1">
      <c r="A12" s="42">
        <f t="shared" si="2"/>
        <v>39180</v>
      </c>
      <c r="B12" s="49" t="s">
        <v>720</v>
      </c>
      <c r="C12" s="54">
        <v>7</v>
      </c>
      <c r="D12" s="55" t="s">
        <v>727</v>
      </c>
      <c r="E12" s="50">
        <v>84</v>
      </c>
      <c r="F12" s="51"/>
      <c r="G12" s="52"/>
      <c r="H12" s="53"/>
    </row>
    <row r="13" spans="1:8" ht="14.25" customHeight="1">
      <c r="A13" s="42">
        <f t="shared" si="2"/>
        <v>39181</v>
      </c>
      <c r="B13" s="49" t="s">
        <v>721</v>
      </c>
      <c r="C13" s="50">
        <v>8</v>
      </c>
      <c r="D13" s="54" t="s">
        <v>728</v>
      </c>
      <c r="E13" s="50">
        <v>83</v>
      </c>
      <c r="F13" s="51"/>
      <c r="G13" s="52"/>
      <c r="H13" s="53"/>
    </row>
    <row r="14" spans="1:8" ht="14.25" customHeight="1">
      <c r="A14" s="42">
        <f t="shared" si="2"/>
        <v>39182</v>
      </c>
      <c r="B14" s="49" t="s">
        <v>718</v>
      </c>
      <c r="C14" s="50">
        <v>9</v>
      </c>
      <c r="D14" s="54" t="s">
        <v>722</v>
      </c>
      <c r="E14" s="50">
        <v>82</v>
      </c>
      <c r="F14" s="51"/>
      <c r="G14" s="52"/>
      <c r="H14" s="53"/>
    </row>
    <row r="15" spans="1:8" ht="14.25" customHeight="1">
      <c r="A15" s="42">
        <f t="shared" si="2"/>
        <v>39183</v>
      </c>
      <c r="B15" s="49" t="s">
        <v>719</v>
      </c>
      <c r="C15" s="54">
        <v>10</v>
      </c>
      <c r="D15" s="50" t="s">
        <v>723</v>
      </c>
      <c r="E15" s="50">
        <v>81</v>
      </c>
      <c r="F15" s="51"/>
      <c r="G15" s="52"/>
      <c r="H15" s="53"/>
    </row>
    <row r="16" spans="1:8" ht="14.25" customHeight="1">
      <c r="A16" s="42">
        <f t="shared" si="2"/>
        <v>39184</v>
      </c>
      <c r="B16" s="49" t="s">
        <v>720</v>
      </c>
      <c r="C16" s="50">
        <v>11</v>
      </c>
      <c r="D16" s="50" t="s">
        <v>724</v>
      </c>
      <c r="E16" s="50">
        <v>80</v>
      </c>
      <c r="F16" s="51"/>
      <c r="G16" s="52"/>
      <c r="H16" s="53"/>
    </row>
    <row r="17" spans="1:8" ht="14.25" customHeight="1">
      <c r="A17" s="42">
        <f t="shared" si="2"/>
        <v>39185</v>
      </c>
      <c r="B17" s="49" t="s">
        <v>721</v>
      </c>
      <c r="C17" s="50">
        <v>12</v>
      </c>
      <c r="D17" s="54" t="s">
        <v>725</v>
      </c>
      <c r="E17" s="50">
        <v>79</v>
      </c>
      <c r="F17" s="51"/>
      <c r="G17" s="52"/>
      <c r="H17" s="53"/>
    </row>
    <row r="18" spans="1:8" s="56" customFormat="1" ht="14.25" customHeight="1">
      <c r="A18" s="42">
        <f t="shared" si="2"/>
        <v>39186</v>
      </c>
      <c r="B18" s="49" t="s">
        <v>718</v>
      </c>
      <c r="C18" s="54">
        <v>13</v>
      </c>
      <c r="D18" s="55" t="s">
        <v>726</v>
      </c>
      <c r="E18" s="50">
        <v>78</v>
      </c>
      <c r="F18" s="51"/>
      <c r="G18" s="52"/>
      <c r="H18" s="53"/>
    </row>
    <row r="19" spans="1:8" s="56" customFormat="1" ht="14.25" customHeight="1">
      <c r="A19" s="42">
        <f t="shared" si="2"/>
        <v>39187</v>
      </c>
      <c r="B19" s="49" t="s">
        <v>719</v>
      </c>
      <c r="C19" s="50">
        <v>14</v>
      </c>
      <c r="D19" s="55" t="s">
        <v>727</v>
      </c>
      <c r="E19" s="50">
        <v>77</v>
      </c>
      <c r="F19" s="51"/>
      <c r="G19" s="52"/>
      <c r="H19" s="53"/>
    </row>
    <row r="20" spans="1:8" ht="14.25" customHeight="1">
      <c r="A20" s="42">
        <f t="shared" si="2"/>
        <v>39188</v>
      </c>
      <c r="B20" s="49" t="s">
        <v>720</v>
      </c>
      <c r="C20" s="50">
        <v>15</v>
      </c>
      <c r="D20" s="54" t="s">
        <v>728</v>
      </c>
      <c r="E20" s="50">
        <v>76</v>
      </c>
      <c r="F20" s="51"/>
      <c r="G20" s="52"/>
      <c r="H20" s="53"/>
    </row>
    <row r="21" spans="1:8" ht="14.25" customHeight="1">
      <c r="A21" s="42">
        <f t="shared" si="2"/>
        <v>39189</v>
      </c>
      <c r="B21" s="49" t="s">
        <v>721</v>
      </c>
      <c r="C21" s="54">
        <v>16</v>
      </c>
      <c r="D21" s="54" t="s">
        <v>722</v>
      </c>
      <c r="E21" s="50">
        <v>75</v>
      </c>
      <c r="F21" s="51"/>
      <c r="G21" s="52"/>
      <c r="H21" s="53"/>
    </row>
    <row r="22" spans="1:8" ht="14.25" customHeight="1">
      <c r="A22" s="42">
        <f t="shared" si="2"/>
        <v>39190</v>
      </c>
      <c r="B22" s="49" t="s">
        <v>718</v>
      </c>
      <c r="C22" s="50">
        <v>17</v>
      </c>
      <c r="D22" s="50" t="s">
        <v>723</v>
      </c>
      <c r="E22" s="50">
        <v>74</v>
      </c>
      <c r="F22" s="51"/>
      <c r="G22" s="52"/>
      <c r="H22" s="53"/>
    </row>
    <row r="23" spans="1:8" ht="14.25" customHeight="1">
      <c r="A23" s="42">
        <f t="shared" si="2"/>
        <v>39191</v>
      </c>
      <c r="B23" s="49" t="s">
        <v>719</v>
      </c>
      <c r="C23" s="50">
        <v>18</v>
      </c>
      <c r="D23" s="50" t="s">
        <v>724</v>
      </c>
      <c r="E23" s="50">
        <v>73</v>
      </c>
      <c r="F23" s="51"/>
      <c r="G23" s="52"/>
      <c r="H23" s="53"/>
    </row>
    <row r="24" spans="1:8" ht="14.25" customHeight="1">
      <c r="A24" s="42">
        <f t="shared" si="2"/>
        <v>39192</v>
      </c>
      <c r="B24" s="49" t="s">
        <v>720</v>
      </c>
      <c r="C24" s="54">
        <v>19</v>
      </c>
      <c r="D24" s="54" t="s">
        <v>725</v>
      </c>
      <c r="E24" s="50">
        <v>72</v>
      </c>
      <c r="F24" s="51"/>
      <c r="G24" s="52"/>
      <c r="H24" s="53"/>
    </row>
    <row r="25" spans="1:8" s="56" customFormat="1" ht="14.25" customHeight="1">
      <c r="A25" s="42">
        <f t="shared" si="2"/>
        <v>39193</v>
      </c>
      <c r="B25" s="49" t="s">
        <v>721</v>
      </c>
      <c r="C25" s="50">
        <v>20</v>
      </c>
      <c r="D25" s="55" t="s">
        <v>726</v>
      </c>
      <c r="E25" s="50">
        <v>71</v>
      </c>
      <c r="F25" s="51"/>
      <c r="G25" s="52"/>
      <c r="H25" s="53"/>
    </row>
    <row r="26" spans="1:8" s="56" customFormat="1" ht="14.25" customHeight="1">
      <c r="A26" s="42">
        <f t="shared" si="2"/>
        <v>39194</v>
      </c>
      <c r="B26" s="49" t="s">
        <v>718</v>
      </c>
      <c r="C26" s="50">
        <v>21</v>
      </c>
      <c r="D26" s="55" t="s">
        <v>727</v>
      </c>
      <c r="E26" s="50">
        <v>70</v>
      </c>
      <c r="F26" s="51"/>
      <c r="G26" s="52"/>
      <c r="H26" s="53"/>
    </row>
    <row r="27" spans="1:8" ht="14.25" customHeight="1">
      <c r="A27" s="42">
        <f t="shared" si="2"/>
        <v>39195</v>
      </c>
      <c r="B27" s="49" t="s">
        <v>719</v>
      </c>
      <c r="C27" s="54">
        <v>22</v>
      </c>
      <c r="D27" s="54" t="s">
        <v>728</v>
      </c>
      <c r="E27" s="50">
        <v>69</v>
      </c>
      <c r="F27" s="51"/>
      <c r="G27" s="52"/>
      <c r="H27" s="53"/>
    </row>
    <row r="28" spans="1:8" ht="14.25" customHeight="1">
      <c r="A28" s="42">
        <f t="shared" si="2"/>
        <v>39196</v>
      </c>
      <c r="B28" s="49" t="s">
        <v>720</v>
      </c>
      <c r="C28" s="50">
        <v>23</v>
      </c>
      <c r="D28" s="54" t="s">
        <v>722</v>
      </c>
      <c r="E28" s="50">
        <v>68</v>
      </c>
      <c r="F28" s="51"/>
      <c r="G28" s="52"/>
      <c r="H28" s="57"/>
    </row>
    <row r="29" spans="1:8" s="56" customFormat="1" ht="14.25" customHeight="1">
      <c r="A29" s="42">
        <f t="shared" si="2"/>
        <v>39197</v>
      </c>
      <c r="B29" s="49" t="s">
        <v>721</v>
      </c>
      <c r="C29" s="50">
        <v>24</v>
      </c>
      <c r="D29" s="50" t="s">
        <v>723</v>
      </c>
      <c r="E29" s="50">
        <v>67</v>
      </c>
      <c r="F29" s="51"/>
      <c r="G29" s="52"/>
      <c r="H29" s="53"/>
    </row>
    <row r="30" spans="1:8" ht="14.25" customHeight="1">
      <c r="A30" s="42">
        <f t="shared" si="2"/>
        <v>39198</v>
      </c>
      <c r="B30" s="49" t="s">
        <v>718</v>
      </c>
      <c r="C30" s="54">
        <v>25</v>
      </c>
      <c r="D30" s="50" t="s">
        <v>724</v>
      </c>
      <c r="E30" s="50">
        <v>66</v>
      </c>
      <c r="F30" s="51"/>
      <c r="G30" s="52"/>
      <c r="H30" s="53"/>
    </row>
    <row r="31" spans="1:8" ht="14.25" customHeight="1">
      <c r="A31" s="42">
        <f t="shared" si="2"/>
        <v>39199</v>
      </c>
      <c r="B31" s="49" t="s">
        <v>719</v>
      </c>
      <c r="C31" s="50">
        <v>26</v>
      </c>
      <c r="D31" s="54" t="s">
        <v>725</v>
      </c>
      <c r="E31" s="50">
        <v>65</v>
      </c>
      <c r="F31" s="51"/>
      <c r="G31" s="52"/>
      <c r="H31" s="53"/>
    </row>
    <row r="32" spans="1:8" s="56" customFormat="1" ht="14.25" customHeight="1">
      <c r="A32" s="42">
        <f t="shared" si="2"/>
        <v>39200</v>
      </c>
      <c r="B32" s="49" t="s">
        <v>720</v>
      </c>
      <c r="C32" s="50">
        <v>27</v>
      </c>
      <c r="D32" s="55" t="s">
        <v>726</v>
      </c>
      <c r="E32" s="50">
        <v>64</v>
      </c>
      <c r="F32" s="51"/>
      <c r="G32" s="52"/>
      <c r="H32" s="53"/>
    </row>
    <row r="33" spans="1:8" s="56" customFormat="1" ht="14.25" customHeight="1">
      <c r="A33" s="42">
        <f t="shared" si="2"/>
        <v>39201</v>
      </c>
      <c r="B33" s="49" t="s">
        <v>721</v>
      </c>
      <c r="C33" s="54">
        <v>28</v>
      </c>
      <c r="D33" s="55" t="s">
        <v>727</v>
      </c>
      <c r="E33" s="50">
        <v>63</v>
      </c>
      <c r="F33" s="51"/>
      <c r="G33" s="52"/>
      <c r="H33" s="53"/>
    </row>
    <row r="34" spans="1:8" ht="14.25" customHeight="1">
      <c r="A34" s="42">
        <f t="shared" si="2"/>
        <v>39202</v>
      </c>
      <c r="B34" s="49" t="s">
        <v>718</v>
      </c>
      <c r="C34" s="50">
        <v>29</v>
      </c>
      <c r="D34" s="54" t="s">
        <v>728</v>
      </c>
      <c r="E34" s="50">
        <v>62</v>
      </c>
      <c r="F34" s="51"/>
      <c r="G34" s="52"/>
      <c r="H34" s="58"/>
    </row>
    <row r="35" spans="1:8" ht="14.25" customHeight="1">
      <c r="A35" s="42">
        <f t="shared" si="2"/>
        <v>39203</v>
      </c>
      <c r="B35" s="49" t="s">
        <v>719</v>
      </c>
      <c r="C35" s="50">
        <v>30</v>
      </c>
      <c r="D35" s="54" t="s">
        <v>722</v>
      </c>
      <c r="E35" s="50">
        <v>61</v>
      </c>
      <c r="F35" s="51"/>
      <c r="G35" s="52"/>
      <c r="H35" s="58"/>
    </row>
    <row r="36" spans="1:8" ht="14.25" customHeight="1">
      <c r="A36" s="42">
        <f t="shared" si="2"/>
        <v>39204</v>
      </c>
      <c r="B36" s="49" t="s">
        <v>720</v>
      </c>
      <c r="C36" s="54">
        <v>31</v>
      </c>
      <c r="D36" s="50" t="s">
        <v>723</v>
      </c>
      <c r="E36" s="50">
        <v>60</v>
      </c>
      <c r="F36" s="51"/>
      <c r="G36" s="52"/>
      <c r="H36" s="53"/>
    </row>
    <row r="37" spans="1:8" ht="14.25" customHeight="1">
      <c r="A37" s="42">
        <f t="shared" si="2"/>
        <v>39205</v>
      </c>
      <c r="B37" s="49" t="s">
        <v>721</v>
      </c>
      <c r="C37" s="50">
        <v>32</v>
      </c>
      <c r="D37" s="50" t="s">
        <v>724</v>
      </c>
      <c r="E37" s="50">
        <v>59</v>
      </c>
      <c r="F37" s="51"/>
      <c r="G37" s="52"/>
      <c r="H37" s="58"/>
    </row>
    <row r="38" spans="1:8" ht="14.25" customHeight="1">
      <c r="A38" s="42">
        <f t="shared" si="2"/>
        <v>39206</v>
      </c>
      <c r="B38" s="49" t="s">
        <v>718</v>
      </c>
      <c r="C38" s="50">
        <v>33</v>
      </c>
      <c r="D38" s="54" t="s">
        <v>725</v>
      </c>
      <c r="E38" s="50">
        <v>58</v>
      </c>
      <c r="F38" s="51"/>
      <c r="G38" s="52"/>
      <c r="H38" s="53"/>
    </row>
    <row r="39" spans="1:8" s="56" customFormat="1" ht="14.25" customHeight="1">
      <c r="A39" s="42">
        <f t="shared" si="2"/>
        <v>39207</v>
      </c>
      <c r="B39" s="49" t="s">
        <v>719</v>
      </c>
      <c r="C39" s="54">
        <v>34</v>
      </c>
      <c r="D39" s="55" t="s">
        <v>726</v>
      </c>
      <c r="E39" s="50">
        <v>57</v>
      </c>
      <c r="F39" s="51"/>
      <c r="G39" s="52"/>
      <c r="H39" s="53"/>
    </row>
    <row r="40" spans="1:8" s="56" customFormat="1" ht="14.25" customHeight="1">
      <c r="A40" s="42">
        <f t="shared" si="2"/>
        <v>39208</v>
      </c>
      <c r="B40" s="49" t="s">
        <v>720</v>
      </c>
      <c r="C40" s="50">
        <v>35</v>
      </c>
      <c r="D40" s="55" t="s">
        <v>727</v>
      </c>
      <c r="E40" s="50">
        <v>56</v>
      </c>
      <c r="F40" s="51"/>
      <c r="G40" s="52"/>
      <c r="H40" s="53"/>
    </row>
    <row r="41" spans="1:8" ht="14.25" customHeight="1">
      <c r="A41" s="42">
        <f t="shared" si="2"/>
        <v>39209</v>
      </c>
      <c r="B41" s="49" t="s">
        <v>721</v>
      </c>
      <c r="C41" s="50">
        <v>36</v>
      </c>
      <c r="D41" s="54" t="s">
        <v>728</v>
      </c>
      <c r="E41" s="50">
        <v>55</v>
      </c>
      <c r="F41" s="51"/>
      <c r="G41" s="52"/>
      <c r="H41" s="53"/>
    </row>
    <row r="42" spans="1:8" ht="14.25" customHeight="1">
      <c r="A42" s="42">
        <f t="shared" si="2"/>
        <v>39210</v>
      </c>
      <c r="B42" s="49" t="s">
        <v>718</v>
      </c>
      <c r="C42" s="54">
        <v>37</v>
      </c>
      <c r="D42" s="54" t="s">
        <v>722</v>
      </c>
      <c r="E42" s="50">
        <v>54</v>
      </c>
      <c r="F42" s="51"/>
      <c r="G42" s="52"/>
      <c r="H42" s="53"/>
    </row>
    <row r="43" spans="1:8" ht="14.25" customHeight="1">
      <c r="A43" s="42">
        <f t="shared" si="2"/>
        <v>39211</v>
      </c>
      <c r="B43" s="49" t="s">
        <v>719</v>
      </c>
      <c r="C43" s="50">
        <v>38</v>
      </c>
      <c r="D43" s="50" t="s">
        <v>723</v>
      </c>
      <c r="E43" s="50">
        <v>53</v>
      </c>
      <c r="F43" s="51"/>
      <c r="G43" s="52"/>
      <c r="H43" s="53"/>
    </row>
    <row r="44" spans="1:8" ht="14.25" customHeight="1">
      <c r="A44" s="42">
        <f t="shared" si="2"/>
        <v>39212</v>
      </c>
      <c r="B44" s="49" t="s">
        <v>720</v>
      </c>
      <c r="C44" s="50">
        <v>39</v>
      </c>
      <c r="D44" s="50" t="s">
        <v>724</v>
      </c>
      <c r="E44" s="50">
        <v>52</v>
      </c>
      <c r="F44" s="51"/>
      <c r="G44" s="52"/>
      <c r="H44" s="53"/>
    </row>
    <row r="45" spans="1:8" ht="14.25" customHeight="1">
      <c r="A45" s="42">
        <f t="shared" si="2"/>
        <v>39213</v>
      </c>
      <c r="B45" s="49" t="s">
        <v>721</v>
      </c>
      <c r="C45" s="54">
        <v>40</v>
      </c>
      <c r="D45" s="54" t="s">
        <v>725</v>
      </c>
      <c r="E45" s="50">
        <v>51</v>
      </c>
      <c r="F45" s="51"/>
      <c r="G45" s="52"/>
      <c r="H45" s="53"/>
    </row>
    <row r="46" spans="1:8" s="56" customFormat="1" ht="14.25" customHeight="1">
      <c r="A46" s="42">
        <f t="shared" si="2"/>
        <v>39214</v>
      </c>
      <c r="B46" s="49" t="s">
        <v>718</v>
      </c>
      <c r="C46" s="50">
        <v>41</v>
      </c>
      <c r="D46" s="55" t="s">
        <v>726</v>
      </c>
      <c r="E46" s="50">
        <v>50</v>
      </c>
      <c r="F46" s="51"/>
      <c r="G46" s="52"/>
      <c r="H46" s="53"/>
    </row>
    <row r="47" spans="1:8" s="56" customFormat="1" ht="14.25" customHeight="1">
      <c r="A47" s="42">
        <f t="shared" si="2"/>
        <v>39215</v>
      </c>
      <c r="B47" s="49" t="s">
        <v>719</v>
      </c>
      <c r="C47" s="50">
        <v>42</v>
      </c>
      <c r="D47" s="55" t="s">
        <v>727</v>
      </c>
      <c r="E47" s="50">
        <v>49</v>
      </c>
      <c r="F47" s="51"/>
      <c r="G47" s="52"/>
      <c r="H47" s="53"/>
    </row>
    <row r="48" spans="1:8" ht="14.25" customHeight="1">
      <c r="A48" s="42">
        <f t="shared" si="2"/>
        <v>39216</v>
      </c>
      <c r="B48" s="49" t="s">
        <v>720</v>
      </c>
      <c r="C48" s="54">
        <v>43</v>
      </c>
      <c r="D48" s="54" t="s">
        <v>728</v>
      </c>
      <c r="E48" s="50">
        <v>48</v>
      </c>
      <c r="F48" s="51"/>
      <c r="G48" s="52"/>
      <c r="H48" s="53"/>
    </row>
    <row r="49" spans="1:8" ht="14.25" customHeight="1">
      <c r="A49" s="42">
        <f t="shared" si="2"/>
        <v>39217</v>
      </c>
      <c r="B49" s="49" t="s">
        <v>721</v>
      </c>
      <c r="C49" s="50">
        <v>44</v>
      </c>
      <c r="D49" s="54" t="s">
        <v>722</v>
      </c>
      <c r="E49" s="50">
        <v>47</v>
      </c>
      <c r="F49" s="51"/>
      <c r="G49" s="52"/>
      <c r="H49" s="53"/>
    </row>
    <row r="50" spans="1:8" ht="14.25" customHeight="1">
      <c r="A50" s="42">
        <f t="shared" si="2"/>
        <v>39218</v>
      </c>
      <c r="B50" s="49" t="s">
        <v>718</v>
      </c>
      <c r="C50" s="50">
        <v>45</v>
      </c>
      <c r="D50" s="50" t="s">
        <v>723</v>
      </c>
      <c r="E50" s="50">
        <v>46</v>
      </c>
      <c r="F50" s="51"/>
      <c r="G50" s="52"/>
      <c r="H50" s="53"/>
    </row>
    <row r="51" spans="1:8" ht="14.25" customHeight="1">
      <c r="A51" s="42">
        <f t="shared" si="2"/>
        <v>39219</v>
      </c>
      <c r="B51" s="49" t="s">
        <v>719</v>
      </c>
      <c r="C51" s="54">
        <v>46</v>
      </c>
      <c r="D51" s="50" t="s">
        <v>724</v>
      </c>
      <c r="E51" s="50">
        <v>45</v>
      </c>
      <c r="F51" s="51"/>
      <c r="G51" s="52"/>
      <c r="H51" s="53"/>
    </row>
    <row r="52" spans="1:8" ht="14.25" customHeight="1">
      <c r="A52" s="42">
        <f t="shared" si="2"/>
        <v>39220</v>
      </c>
      <c r="B52" s="49" t="s">
        <v>720</v>
      </c>
      <c r="C52" s="50">
        <v>47</v>
      </c>
      <c r="D52" s="54" t="s">
        <v>725</v>
      </c>
      <c r="E52" s="50">
        <v>44</v>
      </c>
      <c r="F52" s="51"/>
      <c r="G52" s="52"/>
      <c r="H52" s="53"/>
    </row>
    <row r="53" spans="1:8" s="56" customFormat="1" ht="14.25" customHeight="1">
      <c r="A53" s="42">
        <f t="shared" si="2"/>
        <v>39221</v>
      </c>
      <c r="B53" s="49" t="s">
        <v>721</v>
      </c>
      <c r="C53" s="50">
        <v>48</v>
      </c>
      <c r="D53" s="55" t="s">
        <v>726</v>
      </c>
      <c r="E53" s="50">
        <v>43</v>
      </c>
      <c r="F53" s="51"/>
      <c r="G53" s="52"/>
      <c r="H53" s="53"/>
    </row>
    <row r="54" spans="1:8" s="56" customFormat="1" ht="14.25" customHeight="1">
      <c r="A54" s="42">
        <f t="shared" si="2"/>
        <v>39222</v>
      </c>
      <c r="B54" s="49" t="s">
        <v>718</v>
      </c>
      <c r="C54" s="54">
        <v>49</v>
      </c>
      <c r="D54" s="55" t="s">
        <v>727</v>
      </c>
      <c r="E54" s="50">
        <v>42</v>
      </c>
      <c r="F54" s="51"/>
      <c r="G54" s="52"/>
      <c r="H54" s="53"/>
    </row>
    <row r="55" spans="1:8" ht="14.25" customHeight="1">
      <c r="A55" s="42">
        <f t="shared" si="2"/>
        <v>39223</v>
      </c>
      <c r="B55" s="49" t="s">
        <v>719</v>
      </c>
      <c r="C55" s="50">
        <v>50</v>
      </c>
      <c r="D55" s="54" t="s">
        <v>728</v>
      </c>
      <c r="E55" s="50">
        <v>41</v>
      </c>
      <c r="F55" s="51"/>
      <c r="G55" s="52"/>
      <c r="H55" s="53"/>
    </row>
    <row r="56" spans="1:8" ht="14.25" customHeight="1">
      <c r="A56" s="42">
        <f t="shared" si="2"/>
        <v>39224</v>
      </c>
      <c r="B56" s="49" t="s">
        <v>720</v>
      </c>
      <c r="C56" s="50">
        <v>51</v>
      </c>
      <c r="D56" s="54" t="s">
        <v>722</v>
      </c>
      <c r="E56" s="50">
        <v>40</v>
      </c>
      <c r="F56" s="51"/>
      <c r="G56" s="52"/>
      <c r="H56" s="53"/>
    </row>
    <row r="57" spans="1:8" ht="14.25" customHeight="1">
      <c r="A57" s="42">
        <f t="shared" si="2"/>
        <v>39225</v>
      </c>
      <c r="B57" s="49" t="s">
        <v>721</v>
      </c>
      <c r="C57" s="54">
        <v>52</v>
      </c>
      <c r="D57" s="50" t="s">
        <v>723</v>
      </c>
      <c r="E57" s="50">
        <v>39</v>
      </c>
      <c r="F57" s="51"/>
      <c r="G57" s="52"/>
      <c r="H57" s="53"/>
    </row>
    <row r="58" spans="1:8" ht="14.25" customHeight="1">
      <c r="A58" s="42">
        <f t="shared" si="2"/>
        <v>39226</v>
      </c>
      <c r="B58" s="49" t="s">
        <v>718</v>
      </c>
      <c r="C58" s="50">
        <v>53</v>
      </c>
      <c r="D58" s="50" t="s">
        <v>724</v>
      </c>
      <c r="E58" s="50">
        <v>38</v>
      </c>
      <c r="F58" s="51"/>
      <c r="G58" s="52"/>
      <c r="H58" s="53"/>
    </row>
    <row r="59" spans="1:8" ht="14.25" customHeight="1">
      <c r="A59" s="42">
        <f t="shared" si="2"/>
        <v>39227</v>
      </c>
      <c r="B59" s="49" t="s">
        <v>719</v>
      </c>
      <c r="C59" s="50">
        <v>54</v>
      </c>
      <c r="D59" s="54" t="s">
        <v>725</v>
      </c>
      <c r="E59" s="50">
        <v>37</v>
      </c>
      <c r="F59" s="51"/>
      <c r="G59" s="52"/>
      <c r="H59" s="53"/>
    </row>
    <row r="60" spans="1:8" s="56" customFormat="1" ht="14.25" customHeight="1">
      <c r="A60" s="42">
        <f t="shared" si="2"/>
        <v>39228</v>
      </c>
      <c r="B60" s="49" t="s">
        <v>720</v>
      </c>
      <c r="C60" s="54">
        <v>55</v>
      </c>
      <c r="D60" s="55" t="s">
        <v>726</v>
      </c>
      <c r="E60" s="50">
        <v>36</v>
      </c>
      <c r="F60" s="51"/>
      <c r="G60" s="52"/>
      <c r="H60" s="53"/>
    </row>
    <row r="61" spans="1:8" s="56" customFormat="1" ht="14.25" customHeight="1">
      <c r="A61" s="42">
        <f t="shared" si="2"/>
        <v>39229</v>
      </c>
      <c r="B61" s="49" t="s">
        <v>721</v>
      </c>
      <c r="C61" s="50">
        <v>56</v>
      </c>
      <c r="D61" s="55" t="s">
        <v>727</v>
      </c>
      <c r="E61" s="50">
        <v>35</v>
      </c>
      <c r="F61" s="51"/>
      <c r="G61" s="52"/>
      <c r="H61" s="53"/>
    </row>
    <row r="62" spans="1:8" s="56" customFormat="1" ht="14.25" customHeight="1">
      <c r="A62" s="42">
        <f t="shared" si="2"/>
        <v>39230</v>
      </c>
      <c r="B62" s="49" t="s">
        <v>718</v>
      </c>
      <c r="C62" s="50">
        <v>57</v>
      </c>
      <c r="D62" s="54" t="s">
        <v>728</v>
      </c>
      <c r="E62" s="50">
        <v>34</v>
      </c>
      <c r="F62" s="51"/>
      <c r="G62" s="52"/>
      <c r="H62" s="53"/>
    </row>
    <row r="63" spans="1:8" ht="14.25" customHeight="1">
      <c r="A63" s="42">
        <f t="shared" si="2"/>
        <v>39231</v>
      </c>
      <c r="B63" s="49" t="s">
        <v>719</v>
      </c>
      <c r="C63" s="54">
        <v>58</v>
      </c>
      <c r="D63" s="54" t="s">
        <v>722</v>
      </c>
      <c r="E63" s="50">
        <v>33</v>
      </c>
      <c r="F63" s="51"/>
      <c r="G63" s="52"/>
      <c r="H63" s="53"/>
    </row>
    <row r="64" spans="1:8" ht="14.25" customHeight="1">
      <c r="A64" s="42">
        <f t="shared" si="2"/>
        <v>39232</v>
      </c>
      <c r="B64" s="49" t="s">
        <v>720</v>
      </c>
      <c r="C64" s="50">
        <v>59</v>
      </c>
      <c r="D64" s="50" t="s">
        <v>723</v>
      </c>
      <c r="E64" s="50">
        <v>32</v>
      </c>
      <c r="F64" s="51"/>
      <c r="G64" s="52"/>
      <c r="H64" s="53"/>
    </row>
    <row r="65" spans="1:8" ht="14.25" customHeight="1">
      <c r="A65" s="42">
        <f t="shared" si="2"/>
        <v>39233</v>
      </c>
      <c r="B65" s="49" t="s">
        <v>721</v>
      </c>
      <c r="C65" s="50">
        <v>60</v>
      </c>
      <c r="D65" s="50" t="s">
        <v>724</v>
      </c>
      <c r="E65" s="50">
        <v>31</v>
      </c>
      <c r="F65" s="51"/>
      <c r="G65" s="52"/>
      <c r="H65" s="53"/>
    </row>
    <row r="66" spans="1:8" ht="14.25" customHeight="1">
      <c r="A66" s="42">
        <f t="shared" si="2"/>
        <v>39234</v>
      </c>
      <c r="B66" s="49" t="s">
        <v>718</v>
      </c>
      <c r="C66" s="54">
        <v>61</v>
      </c>
      <c r="D66" s="54" t="s">
        <v>725</v>
      </c>
      <c r="E66" s="50">
        <v>30</v>
      </c>
      <c r="F66" s="51"/>
      <c r="G66" s="52"/>
      <c r="H66" s="53"/>
    </row>
    <row r="67" spans="1:8" s="56" customFormat="1" ht="14.25" customHeight="1">
      <c r="A67" s="42">
        <f t="shared" si="2"/>
        <v>39235</v>
      </c>
      <c r="B67" s="49" t="s">
        <v>719</v>
      </c>
      <c r="C67" s="50">
        <v>62</v>
      </c>
      <c r="D67" s="55" t="s">
        <v>726</v>
      </c>
      <c r="E67" s="50">
        <v>29</v>
      </c>
      <c r="F67" s="51"/>
      <c r="G67" s="52"/>
      <c r="H67" s="53"/>
    </row>
    <row r="68" spans="1:8" s="56" customFormat="1" ht="14.25" customHeight="1">
      <c r="A68" s="42">
        <f t="shared" si="2"/>
        <v>39236</v>
      </c>
      <c r="B68" s="49" t="s">
        <v>720</v>
      </c>
      <c r="C68" s="50">
        <v>63</v>
      </c>
      <c r="D68" s="55" t="s">
        <v>727</v>
      </c>
      <c r="E68" s="50">
        <v>28</v>
      </c>
      <c r="F68" s="51"/>
      <c r="G68" s="52"/>
      <c r="H68" s="53"/>
    </row>
    <row r="69" spans="1:8" ht="14.25" customHeight="1">
      <c r="A69" s="42">
        <f t="shared" si="2"/>
        <v>39237</v>
      </c>
      <c r="B69" s="49" t="s">
        <v>721</v>
      </c>
      <c r="C69" s="54">
        <v>64</v>
      </c>
      <c r="D69" s="54" t="s">
        <v>728</v>
      </c>
      <c r="E69" s="50">
        <v>27</v>
      </c>
      <c r="F69" s="51"/>
      <c r="G69" s="52"/>
      <c r="H69" s="53"/>
    </row>
    <row r="70" spans="1:8" ht="14.25" customHeight="1">
      <c r="A70" s="42">
        <f t="shared" si="2"/>
        <v>39238</v>
      </c>
      <c r="B70" s="49" t="s">
        <v>718</v>
      </c>
      <c r="C70" s="50">
        <v>65</v>
      </c>
      <c r="D70" s="54" t="s">
        <v>722</v>
      </c>
      <c r="E70" s="50">
        <v>26</v>
      </c>
      <c r="F70" s="51"/>
      <c r="G70" s="52"/>
      <c r="H70" s="53"/>
    </row>
    <row r="71" spans="1:8" ht="14.25" customHeight="1">
      <c r="A71" s="42">
        <f t="shared" si="2"/>
        <v>39239</v>
      </c>
      <c r="B71" s="49" t="s">
        <v>719</v>
      </c>
      <c r="C71" s="50">
        <v>66</v>
      </c>
      <c r="D71" s="50" t="s">
        <v>723</v>
      </c>
      <c r="E71" s="50">
        <v>25</v>
      </c>
      <c r="F71" s="51"/>
      <c r="G71" s="52"/>
      <c r="H71" s="53"/>
    </row>
    <row r="72" spans="1:8" ht="14.25" customHeight="1">
      <c r="A72" s="42">
        <f aca="true" t="shared" si="3" ref="A72:A95">A71+1</f>
        <v>39240</v>
      </c>
      <c r="B72" s="49" t="s">
        <v>720</v>
      </c>
      <c r="C72" s="54">
        <v>67</v>
      </c>
      <c r="D72" s="50" t="s">
        <v>724</v>
      </c>
      <c r="E72" s="50">
        <v>24</v>
      </c>
      <c r="F72" s="51"/>
      <c r="G72" s="52"/>
      <c r="H72" s="53"/>
    </row>
    <row r="73" spans="1:8" ht="14.25" customHeight="1">
      <c r="A73" s="42">
        <f t="shared" si="3"/>
        <v>39241</v>
      </c>
      <c r="B73" s="49" t="s">
        <v>721</v>
      </c>
      <c r="C73" s="50">
        <v>68</v>
      </c>
      <c r="D73" s="54" t="s">
        <v>725</v>
      </c>
      <c r="E73" s="50">
        <v>23</v>
      </c>
      <c r="F73" s="51"/>
      <c r="G73" s="52"/>
      <c r="H73" s="53"/>
    </row>
    <row r="74" spans="1:8" s="56" customFormat="1" ht="14.25" customHeight="1">
      <c r="A74" s="42">
        <f t="shared" si="3"/>
        <v>39242</v>
      </c>
      <c r="B74" s="49" t="s">
        <v>718</v>
      </c>
      <c r="C74" s="50">
        <v>69</v>
      </c>
      <c r="D74" s="55" t="s">
        <v>726</v>
      </c>
      <c r="E74" s="50">
        <v>22</v>
      </c>
      <c r="F74" s="51"/>
      <c r="G74" s="52"/>
      <c r="H74" s="53"/>
    </row>
    <row r="75" spans="1:8" s="56" customFormat="1" ht="14.25" customHeight="1">
      <c r="A75" s="42">
        <f t="shared" si="3"/>
        <v>39243</v>
      </c>
      <c r="B75" s="49" t="s">
        <v>719</v>
      </c>
      <c r="C75" s="54">
        <v>70</v>
      </c>
      <c r="D75" s="55" t="s">
        <v>727</v>
      </c>
      <c r="E75" s="50">
        <v>21</v>
      </c>
      <c r="F75" s="51"/>
      <c r="G75" s="52"/>
      <c r="H75" s="53"/>
    </row>
    <row r="76" spans="1:8" s="56" customFormat="1" ht="14.25" customHeight="1">
      <c r="A76" s="42">
        <f t="shared" si="3"/>
        <v>39244</v>
      </c>
      <c r="B76" s="49" t="s">
        <v>720</v>
      </c>
      <c r="C76" s="50">
        <v>71</v>
      </c>
      <c r="D76" s="54" t="s">
        <v>728</v>
      </c>
      <c r="E76" s="50">
        <v>20</v>
      </c>
      <c r="F76" s="51"/>
      <c r="G76" s="52"/>
      <c r="H76" s="53"/>
    </row>
    <row r="77" spans="1:8" ht="14.25" customHeight="1">
      <c r="A77" s="42">
        <f t="shared" si="3"/>
        <v>39245</v>
      </c>
      <c r="B77" s="49" t="s">
        <v>721</v>
      </c>
      <c r="C77" s="50">
        <v>72</v>
      </c>
      <c r="D77" s="54" t="s">
        <v>722</v>
      </c>
      <c r="E77" s="50">
        <v>19</v>
      </c>
      <c r="F77" s="51"/>
      <c r="G77" s="52"/>
      <c r="H77" s="53"/>
    </row>
    <row r="78" spans="1:8" ht="14.25" customHeight="1">
      <c r="A78" s="42">
        <f t="shared" si="3"/>
        <v>39246</v>
      </c>
      <c r="B78" s="49" t="s">
        <v>718</v>
      </c>
      <c r="C78" s="54">
        <v>73</v>
      </c>
      <c r="D78" s="50" t="s">
        <v>723</v>
      </c>
      <c r="E78" s="50">
        <v>18</v>
      </c>
      <c r="F78" s="51"/>
      <c r="G78" s="52"/>
      <c r="H78" s="53"/>
    </row>
    <row r="79" spans="1:8" ht="14.25" customHeight="1">
      <c r="A79" s="42">
        <f t="shared" si="3"/>
        <v>39247</v>
      </c>
      <c r="B79" s="49" t="s">
        <v>719</v>
      </c>
      <c r="C79" s="50">
        <v>74</v>
      </c>
      <c r="D79" s="50" t="s">
        <v>724</v>
      </c>
      <c r="E79" s="50">
        <v>17</v>
      </c>
      <c r="F79" s="51"/>
      <c r="G79" s="52"/>
      <c r="H79" s="53"/>
    </row>
    <row r="80" spans="1:8" ht="14.25" customHeight="1">
      <c r="A80" s="42">
        <f t="shared" si="3"/>
        <v>39248</v>
      </c>
      <c r="B80" s="49" t="s">
        <v>720</v>
      </c>
      <c r="C80" s="50">
        <v>75</v>
      </c>
      <c r="D80" s="54" t="s">
        <v>725</v>
      </c>
      <c r="E80" s="50">
        <v>16</v>
      </c>
      <c r="F80" s="51"/>
      <c r="G80" s="52"/>
      <c r="H80" s="53"/>
    </row>
    <row r="81" spans="1:8" s="56" customFormat="1" ht="14.25" customHeight="1">
      <c r="A81" s="42">
        <f t="shared" si="3"/>
        <v>39249</v>
      </c>
      <c r="B81" s="49" t="s">
        <v>721</v>
      </c>
      <c r="C81" s="54">
        <v>76</v>
      </c>
      <c r="D81" s="55" t="s">
        <v>726</v>
      </c>
      <c r="E81" s="50">
        <v>15</v>
      </c>
      <c r="F81" s="51"/>
      <c r="G81" s="52"/>
      <c r="H81" s="53"/>
    </row>
    <row r="82" spans="1:8" s="56" customFormat="1" ht="14.25" customHeight="1">
      <c r="A82" s="42">
        <f t="shared" si="3"/>
        <v>39250</v>
      </c>
      <c r="B82" s="49" t="s">
        <v>718</v>
      </c>
      <c r="C82" s="50">
        <v>77</v>
      </c>
      <c r="D82" s="55" t="s">
        <v>727</v>
      </c>
      <c r="E82" s="50">
        <v>14</v>
      </c>
      <c r="F82" s="51"/>
      <c r="G82" s="52"/>
      <c r="H82" s="53"/>
    </row>
    <row r="83" spans="1:8" ht="14.25" customHeight="1">
      <c r="A83" s="42">
        <f t="shared" si="3"/>
        <v>39251</v>
      </c>
      <c r="B83" s="49" t="s">
        <v>719</v>
      </c>
      <c r="C83" s="50">
        <v>78</v>
      </c>
      <c r="D83" s="54" t="s">
        <v>728</v>
      </c>
      <c r="E83" s="50">
        <v>13</v>
      </c>
      <c r="F83" s="51"/>
      <c r="G83" s="52"/>
      <c r="H83" s="53"/>
    </row>
    <row r="84" spans="1:8" ht="14.25" customHeight="1">
      <c r="A84" s="42">
        <f t="shared" si="3"/>
        <v>39252</v>
      </c>
      <c r="B84" s="49" t="s">
        <v>720</v>
      </c>
      <c r="C84" s="54">
        <v>79</v>
      </c>
      <c r="D84" s="54" t="s">
        <v>722</v>
      </c>
      <c r="E84" s="50">
        <v>12</v>
      </c>
      <c r="F84" s="51"/>
      <c r="G84" s="52"/>
      <c r="H84" s="53"/>
    </row>
    <row r="85" spans="1:8" ht="14.25" customHeight="1">
      <c r="A85" s="42">
        <f t="shared" si="3"/>
        <v>39253</v>
      </c>
      <c r="B85" s="49" t="s">
        <v>721</v>
      </c>
      <c r="C85" s="50">
        <v>80</v>
      </c>
      <c r="D85" s="50" t="s">
        <v>723</v>
      </c>
      <c r="E85" s="50">
        <v>11</v>
      </c>
      <c r="F85" s="51"/>
      <c r="G85" s="52"/>
      <c r="H85" s="53"/>
    </row>
    <row r="86" spans="1:8" ht="14.25" customHeight="1">
      <c r="A86" s="42">
        <f t="shared" si="3"/>
        <v>39254</v>
      </c>
      <c r="B86" s="49" t="s">
        <v>718</v>
      </c>
      <c r="C86" s="50">
        <v>81</v>
      </c>
      <c r="D86" s="50" t="s">
        <v>724</v>
      </c>
      <c r="E86" s="50">
        <v>10</v>
      </c>
      <c r="F86" s="51"/>
      <c r="G86" s="52"/>
      <c r="H86" s="53"/>
    </row>
    <row r="87" spans="1:8" ht="14.25" customHeight="1">
      <c r="A87" s="42">
        <f t="shared" si="3"/>
        <v>39255</v>
      </c>
      <c r="B87" s="49" t="s">
        <v>719</v>
      </c>
      <c r="C87" s="54">
        <v>82</v>
      </c>
      <c r="D87" s="54" t="s">
        <v>725</v>
      </c>
      <c r="E87" s="50">
        <v>9</v>
      </c>
      <c r="F87" s="51"/>
      <c r="G87" s="52"/>
      <c r="H87" s="53"/>
    </row>
    <row r="88" spans="1:8" s="56" customFormat="1" ht="14.25" customHeight="1">
      <c r="A88" s="42">
        <f t="shared" si="3"/>
        <v>39256</v>
      </c>
      <c r="B88" s="49" t="s">
        <v>720</v>
      </c>
      <c r="C88" s="50">
        <v>83</v>
      </c>
      <c r="D88" s="55" t="s">
        <v>726</v>
      </c>
      <c r="E88" s="50">
        <v>8</v>
      </c>
      <c r="F88" s="51"/>
      <c r="G88" s="52"/>
      <c r="H88" s="53"/>
    </row>
    <row r="89" spans="1:8" s="56" customFormat="1" ht="14.25" customHeight="1">
      <c r="A89" s="42">
        <f t="shared" si="3"/>
        <v>39257</v>
      </c>
      <c r="B89" s="49" t="s">
        <v>721</v>
      </c>
      <c r="C89" s="50">
        <v>84</v>
      </c>
      <c r="D89" s="55" t="s">
        <v>727</v>
      </c>
      <c r="E89" s="50">
        <v>7</v>
      </c>
      <c r="F89" s="51"/>
      <c r="G89" s="52"/>
      <c r="H89" s="53"/>
    </row>
    <row r="90" spans="1:8" ht="14.25" customHeight="1">
      <c r="A90" s="42">
        <f t="shared" si="3"/>
        <v>39258</v>
      </c>
      <c r="B90" s="49" t="s">
        <v>718</v>
      </c>
      <c r="C90" s="54">
        <v>85</v>
      </c>
      <c r="D90" s="54" t="s">
        <v>728</v>
      </c>
      <c r="E90" s="50">
        <v>6</v>
      </c>
      <c r="F90" s="51"/>
      <c r="G90" s="52"/>
      <c r="H90" s="53"/>
    </row>
    <row r="91" spans="1:8" ht="14.25" customHeight="1">
      <c r="A91" s="42">
        <f t="shared" si="3"/>
        <v>39259</v>
      </c>
      <c r="B91" s="49" t="s">
        <v>719</v>
      </c>
      <c r="C91" s="50">
        <v>86</v>
      </c>
      <c r="D91" s="54" t="s">
        <v>722</v>
      </c>
      <c r="E91" s="50">
        <v>5</v>
      </c>
      <c r="F91" s="51"/>
      <c r="G91" s="52"/>
      <c r="H91" s="53"/>
    </row>
    <row r="92" spans="1:8" ht="14.25" customHeight="1">
      <c r="A92" s="42">
        <f t="shared" si="3"/>
        <v>39260</v>
      </c>
      <c r="B92" s="49" t="s">
        <v>720</v>
      </c>
      <c r="C92" s="50">
        <v>87</v>
      </c>
      <c r="D92" s="50" t="s">
        <v>723</v>
      </c>
      <c r="E92" s="50">
        <v>4</v>
      </c>
      <c r="F92" s="51"/>
      <c r="G92" s="52"/>
      <c r="H92" s="53"/>
    </row>
    <row r="93" spans="1:8" ht="14.25" customHeight="1">
      <c r="A93" s="42">
        <f t="shared" si="3"/>
        <v>39261</v>
      </c>
      <c r="B93" s="49" t="s">
        <v>721</v>
      </c>
      <c r="C93" s="54">
        <v>88</v>
      </c>
      <c r="D93" s="50" t="s">
        <v>724</v>
      </c>
      <c r="E93" s="50">
        <v>3</v>
      </c>
      <c r="F93" s="51"/>
      <c r="G93" s="52"/>
      <c r="H93" s="53"/>
    </row>
    <row r="94" spans="1:8" ht="14.25" customHeight="1">
      <c r="A94" s="42">
        <f t="shared" si="3"/>
        <v>39262</v>
      </c>
      <c r="B94" s="49" t="s">
        <v>718</v>
      </c>
      <c r="C94" s="50">
        <v>89</v>
      </c>
      <c r="D94" s="54" t="s">
        <v>725</v>
      </c>
      <c r="E94" s="50">
        <v>2</v>
      </c>
      <c r="F94" s="51"/>
      <c r="G94" s="52"/>
      <c r="H94" s="53"/>
    </row>
    <row r="95" spans="1:8" s="56" customFormat="1" ht="14.25" customHeight="1">
      <c r="A95" s="42">
        <f t="shared" si="3"/>
        <v>39263</v>
      </c>
      <c r="B95" s="49" t="s">
        <v>719</v>
      </c>
      <c r="C95" s="54">
        <v>90</v>
      </c>
      <c r="D95" s="55" t="s">
        <v>726</v>
      </c>
      <c r="E95" s="50">
        <v>1</v>
      </c>
      <c r="F95" s="51"/>
      <c r="G95" s="52"/>
      <c r="H95" s="53"/>
    </row>
    <row r="96" spans="2:6" ht="12.75">
      <c r="B96" s="48"/>
      <c r="E96" s="36"/>
      <c r="F96" s="13"/>
    </row>
    <row r="97" spans="2:4" ht="12.75">
      <c r="B97" s="48"/>
      <c r="D97" s="59"/>
    </row>
    <row r="98" ht="12.75">
      <c r="B98" s="48"/>
    </row>
    <row r="99" ht="12.75">
      <c r="B99" s="48"/>
    </row>
    <row r="100" ht="12.75">
      <c r="B100" s="48"/>
    </row>
    <row r="101" ht="12.75">
      <c r="B101" s="48"/>
    </row>
  </sheetData>
  <sheetProtection/>
  <printOptions/>
  <pageMargins left="0.23" right="0.29" top="0.34" bottom="0.35" header="0.19" footer="0.18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57"/>
  <sheetViews>
    <sheetView zoomScalePageLayoutView="0" workbookViewId="0" topLeftCell="A1">
      <pane xSplit="3" ySplit="5" topLeftCell="D5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66" sqref="C66:C77"/>
    </sheetView>
  </sheetViews>
  <sheetFormatPr defaultColWidth="9.00390625" defaultRowHeight="12.75"/>
  <cols>
    <col min="1" max="1" width="10.375" style="13" customWidth="1"/>
    <col min="2" max="2" width="4.00390625" style="13" customWidth="1"/>
    <col min="3" max="3" width="5.375" style="13" customWidth="1"/>
    <col min="4" max="4" width="15.625" style="13" customWidth="1"/>
    <col min="5" max="5" width="7.375" style="13" customWidth="1"/>
    <col min="6" max="6" width="7.00390625" style="13" customWidth="1"/>
    <col min="7" max="7" width="5.875" style="13" customWidth="1"/>
    <col min="8" max="8" width="5.625" style="13" customWidth="1"/>
    <col min="9" max="9" width="4.75390625" style="13" customWidth="1"/>
    <col min="10" max="10" width="5.00390625" style="145" customWidth="1"/>
    <col min="11" max="11" width="7.25390625" style="13" customWidth="1"/>
    <col min="12" max="12" width="7.00390625" style="13" customWidth="1"/>
    <col min="13" max="13" width="5.375" style="13" customWidth="1"/>
    <col min="14" max="14" width="5.875" style="13" customWidth="1"/>
    <col min="15" max="15" width="4.875" style="13" customWidth="1"/>
    <col min="16" max="16" width="5.625" style="13" customWidth="1"/>
    <col min="17" max="17" width="8.125" style="13" customWidth="1"/>
    <col min="18" max="18" width="6.875" style="13" customWidth="1"/>
    <col min="19" max="19" width="12.25390625" style="13" customWidth="1"/>
    <col min="20" max="20" width="8.00390625" style="13" customWidth="1"/>
    <col min="21" max="21" width="7.375" style="13" customWidth="1"/>
    <col min="22" max="22" width="4.875" style="13" customWidth="1"/>
    <col min="23" max="23" width="9.25390625" style="13" customWidth="1"/>
    <col min="24" max="25" width="9.125" style="13" customWidth="1"/>
    <col min="26" max="26" width="9.125" style="145" customWidth="1"/>
    <col min="27" max="16384" width="9.125" style="13" customWidth="1"/>
  </cols>
  <sheetData>
    <row r="1" spans="1:24" s="61" customFormat="1" ht="13.5" thickTop="1">
      <c r="A1" s="569" t="s">
        <v>648</v>
      </c>
      <c r="B1" s="570"/>
      <c r="C1" s="571"/>
      <c r="D1" s="575" t="s">
        <v>109</v>
      </c>
      <c r="E1" s="578" t="s">
        <v>649</v>
      </c>
      <c r="F1" s="579"/>
      <c r="G1" s="579"/>
      <c r="H1" s="579"/>
      <c r="I1" s="580"/>
      <c r="J1" s="578" t="s">
        <v>650</v>
      </c>
      <c r="K1" s="581"/>
      <c r="L1" s="581"/>
      <c r="M1" s="581"/>
      <c r="N1" s="581"/>
      <c r="O1" s="277"/>
      <c r="P1" s="223"/>
      <c r="Q1" s="265" t="s">
        <v>416</v>
      </c>
      <c r="R1" s="222"/>
      <c r="S1" s="224"/>
      <c r="T1" s="60" t="s">
        <v>447</v>
      </c>
      <c r="U1" s="232"/>
      <c r="X1" s="62"/>
    </row>
    <row r="2" spans="1:24" s="61" customFormat="1" ht="13.5" thickBot="1">
      <c r="A2" s="572"/>
      <c r="B2" s="573"/>
      <c r="C2" s="574"/>
      <c r="D2" s="576"/>
      <c r="E2" s="63" t="s">
        <v>654</v>
      </c>
      <c r="F2" s="64" t="s">
        <v>656</v>
      </c>
      <c r="G2" s="64" t="s">
        <v>483</v>
      </c>
      <c r="H2" s="65" t="s">
        <v>655</v>
      </c>
      <c r="I2" s="65" t="s">
        <v>371</v>
      </c>
      <c r="J2" s="374" t="s">
        <v>651</v>
      </c>
      <c r="K2" s="63" t="s">
        <v>654</v>
      </c>
      <c r="L2" s="64" t="s">
        <v>656</v>
      </c>
      <c r="M2" s="64" t="s">
        <v>483</v>
      </c>
      <c r="N2" s="64" t="s">
        <v>655</v>
      </c>
      <c r="O2" s="365" t="s">
        <v>371</v>
      </c>
      <c r="P2" s="67" t="s">
        <v>419</v>
      </c>
      <c r="Q2" s="63" t="s">
        <v>417</v>
      </c>
      <c r="R2" s="64" t="s">
        <v>418</v>
      </c>
      <c r="S2" s="68" t="s">
        <v>110</v>
      </c>
      <c r="T2" s="69" t="s">
        <v>142</v>
      </c>
      <c r="U2" s="13" t="s">
        <v>795</v>
      </c>
      <c r="V2" s="72"/>
      <c r="W2" s="72"/>
      <c r="X2" s="73"/>
    </row>
    <row r="3" spans="1:24" s="61" customFormat="1" ht="13.5" customHeight="1" thickBot="1">
      <c r="A3" s="269" t="s">
        <v>388</v>
      </c>
      <c r="B3" s="268"/>
      <c r="C3" s="297">
        <f>C4*0.8</f>
        <v>64</v>
      </c>
      <c r="D3" s="577"/>
      <c r="E3" s="74" t="s">
        <v>653</v>
      </c>
      <c r="F3" s="75" t="s">
        <v>652</v>
      </c>
      <c r="G3" s="75" t="s">
        <v>652</v>
      </c>
      <c r="H3" s="76" t="s">
        <v>652</v>
      </c>
      <c r="I3" s="76" t="s">
        <v>652</v>
      </c>
      <c r="J3" s="375" t="s">
        <v>652</v>
      </c>
      <c r="K3" s="75" t="s">
        <v>653</v>
      </c>
      <c r="L3" s="75" t="s">
        <v>652</v>
      </c>
      <c r="M3" s="75" t="s">
        <v>652</v>
      </c>
      <c r="N3" s="75" t="s">
        <v>652</v>
      </c>
      <c r="O3" s="280" t="s">
        <v>652</v>
      </c>
      <c r="P3" s="79" t="s">
        <v>112</v>
      </c>
      <c r="Q3" s="266" t="s">
        <v>652</v>
      </c>
      <c r="R3" s="80" t="s">
        <v>113</v>
      </c>
      <c r="S3" s="81"/>
      <c r="T3" s="82"/>
      <c r="U3" s="71"/>
      <c r="V3" s="72"/>
      <c r="W3" s="72"/>
      <c r="X3" s="83"/>
    </row>
    <row r="4" spans="1:24" s="62" customFormat="1" ht="13.5" customHeight="1" thickBot="1">
      <c r="A4" s="225" t="s">
        <v>448</v>
      </c>
      <c r="B4" s="227"/>
      <c r="C4" s="231">
        <v>80</v>
      </c>
      <c r="D4" s="195" t="s">
        <v>114</v>
      </c>
      <c r="E4" s="196"/>
      <c r="F4" s="197"/>
      <c r="G4" s="197"/>
      <c r="H4" s="197"/>
      <c r="I4" s="395"/>
      <c r="J4" s="391"/>
      <c r="K4" s="376">
        <f>IF($T$4=1,(C4*10+900)*1.2,(C4*7+700)*1.2)</f>
        <v>2040</v>
      </c>
      <c r="L4" s="399">
        <f>IF($T$4=1,C4*1.3,C4*1.2)</f>
        <v>104</v>
      </c>
      <c r="M4" s="399">
        <f>L4/2</f>
        <v>52</v>
      </c>
      <c r="N4" s="399">
        <f>(K4-L4*4-M4*9)/4</f>
        <v>289</v>
      </c>
      <c r="O4" s="400">
        <v>25</v>
      </c>
      <c r="P4" s="193">
        <v>600</v>
      </c>
      <c r="Q4" s="283"/>
      <c r="R4" s="363">
        <v>30</v>
      </c>
      <c r="S4" s="362" t="s">
        <v>797</v>
      </c>
      <c r="T4" s="84">
        <v>1</v>
      </c>
      <c r="U4" s="226"/>
      <c r="V4" s="72"/>
      <c r="W4" s="72"/>
      <c r="X4" s="83"/>
    </row>
    <row r="5" spans="1:26" s="62" customFormat="1" ht="13.5" customHeight="1" thickBot="1">
      <c r="A5" s="219" t="s">
        <v>389</v>
      </c>
      <c r="B5" s="218"/>
      <c r="C5" s="220">
        <v>75</v>
      </c>
      <c r="D5" s="198" t="s">
        <v>457</v>
      </c>
      <c r="E5" s="199">
        <v>1200</v>
      </c>
      <c r="F5" s="348" t="s">
        <v>781</v>
      </c>
      <c r="G5" s="200"/>
      <c r="H5" s="200"/>
      <c r="I5" s="278"/>
      <c r="J5" s="392"/>
      <c r="K5" s="377">
        <f>K4*C5/100</f>
        <v>1530</v>
      </c>
      <c r="L5" s="398">
        <f>L4*C5/100</f>
        <v>78</v>
      </c>
      <c r="M5" s="398">
        <f>M4*C5/100</f>
        <v>39</v>
      </c>
      <c r="N5" s="398">
        <f>N4*C5/100</f>
        <v>216.75</v>
      </c>
      <c r="O5" s="401">
        <v>25</v>
      </c>
      <c r="P5" s="194">
        <v>600</v>
      </c>
      <c r="Q5" s="284"/>
      <c r="R5" s="75">
        <f>(220-50)*0.6</f>
        <v>102</v>
      </c>
      <c r="S5" s="361" t="s">
        <v>796</v>
      </c>
      <c r="T5" s="228" t="s">
        <v>452</v>
      </c>
      <c r="U5" s="230" t="s">
        <v>378</v>
      </c>
      <c r="V5" s="70"/>
      <c r="W5" s="71"/>
      <c r="X5" s="72"/>
      <c r="Y5" s="72"/>
      <c r="Z5" s="83"/>
    </row>
    <row r="6" spans="1:27" ht="12.75">
      <c r="A6" s="555">
        <v>39174</v>
      </c>
      <c r="B6" s="567" t="s">
        <v>116</v>
      </c>
      <c r="C6" s="568" t="s">
        <v>146</v>
      </c>
      <c r="D6" s="85"/>
      <c r="E6" s="86">
        <f aca="true" t="shared" si="0" ref="E6:E15">F6*4+G6*9+H6*4</f>
        <v>0</v>
      </c>
      <c r="F6" s="87"/>
      <c r="G6" s="87"/>
      <c r="H6" s="88"/>
      <c r="I6" s="159"/>
      <c r="J6" s="378"/>
      <c r="K6" s="379">
        <f aca="true" t="shared" si="1" ref="K6:K15">E6/100*$J6</f>
        <v>0</v>
      </c>
      <c r="L6" s="281">
        <f aca="true" t="shared" si="2" ref="L6:L15">F6/100*$J6</f>
        <v>0</v>
      </c>
      <c r="M6" s="281">
        <f aca="true" t="shared" si="3" ref="M6:M15">G6/100*$J6</f>
        <v>0</v>
      </c>
      <c r="N6" s="281">
        <f aca="true" t="shared" si="4" ref="N6:N15">H6/100*$J6</f>
        <v>0</v>
      </c>
      <c r="O6" s="90">
        <f aca="true" t="shared" si="5" ref="O6:O15">I6/100*$J6</f>
        <v>0</v>
      </c>
      <c r="P6" s="91">
        <f>5.2*R6</f>
        <v>0</v>
      </c>
      <c r="Q6" s="127">
        <f>54/490*P6</f>
        <v>0</v>
      </c>
      <c r="R6" s="92"/>
      <c r="S6" s="93" t="s">
        <v>117</v>
      </c>
      <c r="T6" s="593">
        <f>Súlygrafikon!F6</f>
        <v>90</v>
      </c>
      <c r="U6" s="171" t="s">
        <v>476</v>
      </c>
      <c r="V6" s="102"/>
      <c r="W6" s="61"/>
      <c r="X6" s="61"/>
      <c r="Y6" s="94"/>
      <c r="Z6" s="94"/>
      <c r="AA6" s="83"/>
    </row>
    <row r="7" spans="1:27" ht="12.75">
      <c r="A7" s="556">
        <f>INFO!E3</f>
        <v>0</v>
      </c>
      <c r="B7" s="591">
        <f>INFO!F3</f>
        <v>0</v>
      </c>
      <c r="C7" s="591"/>
      <c r="D7" s="95"/>
      <c r="E7" s="86">
        <f t="shared" si="0"/>
        <v>0</v>
      </c>
      <c r="F7" s="87"/>
      <c r="G7" s="87"/>
      <c r="H7" s="88"/>
      <c r="I7" s="88"/>
      <c r="J7" s="380"/>
      <c r="K7" s="381">
        <f t="shared" si="1"/>
        <v>0</v>
      </c>
      <c r="L7" s="130">
        <f t="shared" si="2"/>
        <v>0</v>
      </c>
      <c r="M7" s="130">
        <f t="shared" si="3"/>
        <v>0</v>
      </c>
      <c r="N7" s="130">
        <f t="shared" si="4"/>
        <v>0</v>
      </c>
      <c r="O7" s="99">
        <f t="shared" si="5"/>
        <v>0</v>
      </c>
      <c r="P7" s="97">
        <f>8.2*R7</f>
        <v>0</v>
      </c>
      <c r="Q7" s="106">
        <f>54/490*P7</f>
        <v>0</v>
      </c>
      <c r="R7" s="100"/>
      <c r="S7" s="101" t="s">
        <v>118</v>
      </c>
      <c r="T7" s="563"/>
      <c r="U7" s="171" t="s">
        <v>414</v>
      </c>
      <c r="V7" s="102"/>
      <c r="W7" s="61"/>
      <c r="X7" s="61"/>
      <c r="Y7" s="94"/>
      <c r="Z7" s="94"/>
      <c r="AA7" s="83"/>
    </row>
    <row r="8" spans="1:27" ht="13.5" customHeight="1">
      <c r="A8" s="556">
        <f>INFO!E4</f>
        <v>0</v>
      </c>
      <c r="B8" s="591">
        <f>INFO!F4</f>
        <v>0</v>
      </c>
      <c r="C8" s="591"/>
      <c r="D8" s="105"/>
      <c r="E8" s="106">
        <f t="shared" si="0"/>
        <v>0</v>
      </c>
      <c r="F8" s="107"/>
      <c r="G8" s="107"/>
      <c r="H8" s="108"/>
      <c r="I8" s="88"/>
      <c r="J8" s="380"/>
      <c r="K8" s="381">
        <f t="shared" si="1"/>
        <v>0</v>
      </c>
      <c r="L8" s="130">
        <f t="shared" si="2"/>
        <v>0</v>
      </c>
      <c r="M8" s="130">
        <f t="shared" si="3"/>
        <v>0</v>
      </c>
      <c r="N8" s="130">
        <f t="shared" si="4"/>
        <v>0</v>
      </c>
      <c r="O8" s="99">
        <f t="shared" si="5"/>
        <v>0</v>
      </c>
      <c r="P8" s="97">
        <f>11.2*R8</f>
        <v>0</v>
      </c>
      <c r="Q8" s="106">
        <f>54/490*P8</f>
        <v>0</v>
      </c>
      <c r="R8" s="100"/>
      <c r="S8" s="101" t="s">
        <v>119</v>
      </c>
      <c r="T8" s="563"/>
      <c r="U8" s="171" t="s">
        <v>415</v>
      </c>
      <c r="V8" s="102"/>
      <c r="W8" s="61"/>
      <c r="X8" s="61"/>
      <c r="Y8" s="94"/>
      <c r="Z8" s="94"/>
      <c r="AA8" s="83"/>
    </row>
    <row r="9" spans="1:27" ht="12.75">
      <c r="A9" s="556">
        <f>INFO!E5</f>
        <v>0</v>
      </c>
      <c r="B9" s="591">
        <f>INFO!F5</f>
        <v>0</v>
      </c>
      <c r="C9" s="591"/>
      <c r="D9" s="110"/>
      <c r="E9" s="106">
        <f t="shared" si="0"/>
        <v>0</v>
      </c>
      <c r="F9" s="107"/>
      <c r="G9" s="107"/>
      <c r="H9" s="108"/>
      <c r="I9" s="88"/>
      <c r="J9" s="380"/>
      <c r="K9" s="381">
        <f t="shared" si="1"/>
        <v>0</v>
      </c>
      <c r="L9" s="130">
        <f t="shared" si="2"/>
        <v>0</v>
      </c>
      <c r="M9" s="130">
        <f t="shared" si="3"/>
        <v>0</v>
      </c>
      <c r="N9" s="130">
        <f t="shared" si="4"/>
        <v>0</v>
      </c>
      <c r="O9" s="99">
        <f t="shared" si="5"/>
        <v>0</v>
      </c>
      <c r="P9" s="97">
        <f>19.4*R9</f>
        <v>0</v>
      </c>
      <c r="Q9" s="106">
        <f>54/490*P9</f>
        <v>0</v>
      </c>
      <c r="R9" s="100"/>
      <c r="S9" s="101" t="s">
        <v>121</v>
      </c>
      <c r="T9" s="563"/>
      <c r="U9" s="171" t="s">
        <v>474</v>
      </c>
      <c r="V9" s="102"/>
      <c r="W9" s="61"/>
      <c r="X9" s="61"/>
      <c r="Y9" s="94"/>
      <c r="Z9" s="94"/>
      <c r="AA9" s="83"/>
    </row>
    <row r="10" spans="1:26" ht="12.75">
      <c r="A10" s="556">
        <f>INFO!E6</f>
        <v>0</v>
      </c>
      <c r="B10" s="591">
        <f>INFO!F6</f>
        <v>0</v>
      </c>
      <c r="C10" s="591"/>
      <c r="D10" s="110"/>
      <c r="E10" s="106">
        <f>F10*4+G10*9+H10*4</f>
        <v>0</v>
      </c>
      <c r="F10" s="107"/>
      <c r="G10" s="107"/>
      <c r="H10" s="108"/>
      <c r="I10" s="88"/>
      <c r="J10" s="380"/>
      <c r="K10" s="381">
        <f>E10/100*$J10</f>
        <v>0</v>
      </c>
      <c r="L10" s="130">
        <f>F10/100*$J10</f>
        <v>0</v>
      </c>
      <c r="M10" s="130">
        <f>G10/100*$J10</f>
        <v>0</v>
      </c>
      <c r="N10" s="130">
        <f>H10/100*$J10</f>
        <v>0</v>
      </c>
      <c r="O10" s="99">
        <f>I10/100*$J10</f>
        <v>0</v>
      </c>
      <c r="P10" s="97"/>
      <c r="Q10" s="106"/>
      <c r="R10" s="100"/>
      <c r="S10" s="101"/>
      <c r="T10" s="563"/>
      <c r="U10" s="171" t="s">
        <v>475</v>
      </c>
      <c r="V10" s="102"/>
      <c r="W10" s="61"/>
      <c r="X10" s="61"/>
      <c r="Y10" s="94"/>
      <c r="Z10" s="83"/>
    </row>
    <row r="11" spans="1:26" ht="12.75">
      <c r="A11" s="556">
        <f>INFO!E7</f>
        <v>0</v>
      </c>
      <c r="B11" s="591">
        <f>INFO!F7</f>
        <v>0</v>
      </c>
      <c r="C11" s="591"/>
      <c r="D11" s="110"/>
      <c r="E11" s="106">
        <f t="shared" si="0"/>
        <v>0</v>
      </c>
      <c r="F11" s="107"/>
      <c r="G11" s="107"/>
      <c r="H11" s="108"/>
      <c r="I11" s="88"/>
      <c r="J11" s="380"/>
      <c r="K11" s="381">
        <f t="shared" si="1"/>
        <v>0</v>
      </c>
      <c r="L11" s="130">
        <f t="shared" si="2"/>
        <v>0</v>
      </c>
      <c r="M11" s="130">
        <f t="shared" si="3"/>
        <v>0</v>
      </c>
      <c r="N11" s="130">
        <f t="shared" si="4"/>
        <v>0</v>
      </c>
      <c r="O11" s="99">
        <f t="shared" si="5"/>
        <v>0</v>
      </c>
      <c r="P11" s="97"/>
      <c r="Q11" s="106"/>
      <c r="R11" s="100"/>
      <c r="S11" s="101"/>
      <c r="T11" s="563"/>
      <c r="U11" s="171"/>
      <c r="V11" s="61"/>
      <c r="W11" s="61"/>
      <c r="X11" s="94"/>
      <c r="Y11" s="109"/>
      <c r="Z11" s="83"/>
    </row>
    <row r="12" spans="1:26" ht="13.5" customHeight="1" thickBot="1">
      <c r="A12" s="556">
        <f>INFO!E8</f>
        <v>0</v>
      </c>
      <c r="B12" s="591">
        <f>INFO!F8</f>
        <v>0</v>
      </c>
      <c r="C12" s="591"/>
      <c r="D12" s="105"/>
      <c r="E12" s="106">
        <f t="shared" si="0"/>
        <v>0</v>
      </c>
      <c r="F12" s="107"/>
      <c r="G12" s="107"/>
      <c r="H12" s="108"/>
      <c r="I12" s="88"/>
      <c r="J12" s="380"/>
      <c r="K12" s="381">
        <f t="shared" si="1"/>
        <v>0</v>
      </c>
      <c r="L12" s="130">
        <f t="shared" si="2"/>
        <v>0</v>
      </c>
      <c r="M12" s="130">
        <f t="shared" si="3"/>
        <v>0</v>
      </c>
      <c r="N12" s="130">
        <f t="shared" si="4"/>
        <v>0</v>
      </c>
      <c r="O12" s="99">
        <f t="shared" si="5"/>
        <v>0</v>
      </c>
      <c r="P12" s="97"/>
      <c r="Q12" s="106"/>
      <c r="R12" s="100"/>
      <c r="S12" s="101"/>
      <c r="T12" s="563"/>
      <c r="U12" s="70" t="s">
        <v>111</v>
      </c>
      <c r="V12" s="61"/>
      <c r="W12" s="61"/>
      <c r="X12" s="94"/>
      <c r="Y12" s="94"/>
      <c r="Z12" s="83"/>
    </row>
    <row r="13" spans="1:26" ht="13.5" thickBot="1">
      <c r="A13" s="556">
        <f>INFO!E9</f>
        <v>0</v>
      </c>
      <c r="B13" s="591">
        <f>INFO!F9</f>
        <v>0</v>
      </c>
      <c r="C13" s="591"/>
      <c r="D13" s="110"/>
      <c r="E13" s="106">
        <f t="shared" si="0"/>
        <v>0</v>
      </c>
      <c r="F13" s="107"/>
      <c r="G13" s="107"/>
      <c r="H13" s="108"/>
      <c r="I13" s="88"/>
      <c r="J13" s="380"/>
      <c r="K13" s="381">
        <f t="shared" si="1"/>
        <v>0</v>
      </c>
      <c r="L13" s="130">
        <f t="shared" si="2"/>
        <v>0</v>
      </c>
      <c r="M13" s="130">
        <f t="shared" si="3"/>
        <v>0</v>
      </c>
      <c r="N13" s="130">
        <f t="shared" si="4"/>
        <v>0</v>
      </c>
      <c r="O13" s="99">
        <f t="shared" si="5"/>
        <v>0</v>
      </c>
      <c r="P13" s="97"/>
      <c r="Q13" s="106"/>
      <c r="R13" s="100"/>
      <c r="S13" s="101"/>
      <c r="T13" s="563"/>
      <c r="U13" s="102"/>
      <c r="V13" s="103"/>
      <c r="W13" s="104" t="s">
        <v>115</v>
      </c>
      <c r="X13" s="94"/>
      <c r="Y13" s="94"/>
      <c r="Z13" s="83"/>
    </row>
    <row r="14" spans="1:26" ht="13.5" thickBot="1">
      <c r="A14" s="556" t="e">
        <f>INFO!#REF!</f>
        <v>#REF!</v>
      </c>
      <c r="B14" s="591" t="e">
        <f>INFO!#REF!</f>
        <v>#REF!</v>
      </c>
      <c r="C14" s="591"/>
      <c r="D14" s="110"/>
      <c r="E14" s="106">
        <f t="shared" si="0"/>
        <v>0</v>
      </c>
      <c r="F14" s="107"/>
      <c r="G14" s="107"/>
      <c r="H14" s="108"/>
      <c r="I14" s="88"/>
      <c r="J14" s="380"/>
      <c r="K14" s="381">
        <f t="shared" si="1"/>
        <v>0</v>
      </c>
      <c r="L14" s="130">
        <f t="shared" si="2"/>
        <v>0</v>
      </c>
      <c r="M14" s="130">
        <f t="shared" si="3"/>
        <v>0</v>
      </c>
      <c r="N14" s="130">
        <f t="shared" si="4"/>
        <v>0</v>
      </c>
      <c r="O14" s="99">
        <f t="shared" si="5"/>
        <v>0</v>
      </c>
      <c r="P14" s="97"/>
      <c r="Q14" s="106"/>
      <c r="R14" s="100"/>
      <c r="S14" s="101"/>
      <c r="T14" s="563"/>
      <c r="U14" s="102"/>
      <c r="V14" s="102"/>
      <c r="W14" s="104"/>
      <c r="X14" s="94"/>
      <c r="Y14" s="94"/>
      <c r="Z14" s="83"/>
    </row>
    <row r="15" spans="1:26" ht="13.5" customHeight="1" thickBot="1">
      <c r="A15" s="556" t="e">
        <f>INFO!#REF!</f>
        <v>#REF!</v>
      </c>
      <c r="B15" s="591" t="e">
        <f>INFO!#REF!</f>
        <v>#REF!</v>
      </c>
      <c r="C15" s="591"/>
      <c r="D15" s="114"/>
      <c r="E15" s="106">
        <f t="shared" si="0"/>
        <v>0</v>
      </c>
      <c r="F15" s="107"/>
      <c r="G15" s="107"/>
      <c r="H15" s="108"/>
      <c r="I15" s="88"/>
      <c r="J15" s="380"/>
      <c r="K15" s="381">
        <f t="shared" si="1"/>
        <v>0</v>
      </c>
      <c r="L15" s="130">
        <f t="shared" si="2"/>
        <v>0</v>
      </c>
      <c r="M15" s="130">
        <f t="shared" si="3"/>
        <v>0</v>
      </c>
      <c r="N15" s="130">
        <f t="shared" si="4"/>
        <v>0</v>
      </c>
      <c r="O15" s="144">
        <f t="shared" si="5"/>
        <v>0</v>
      </c>
      <c r="P15" s="115"/>
      <c r="Q15" s="267"/>
      <c r="R15" s="116"/>
      <c r="S15" s="117"/>
      <c r="T15" s="563"/>
      <c r="U15" s="102"/>
      <c r="V15" s="298"/>
      <c r="W15" s="104" t="s">
        <v>168</v>
      </c>
      <c r="X15" s="94"/>
      <c r="Y15" s="112"/>
      <c r="Z15" s="83"/>
    </row>
    <row r="16" spans="1:26" ht="12.75" customHeight="1" thickBot="1">
      <c r="A16" s="556" t="e">
        <f>INFO!#REF!</f>
        <v>#REF!</v>
      </c>
      <c r="B16" s="591" t="e">
        <f>INFO!#REF!</f>
        <v>#REF!</v>
      </c>
      <c r="C16" s="591"/>
      <c r="D16" s="118" t="s">
        <v>657</v>
      </c>
      <c r="E16" s="393"/>
      <c r="F16" s="394"/>
      <c r="G16" s="394"/>
      <c r="H16" s="394"/>
      <c r="I16" s="394"/>
      <c r="J16" s="382">
        <f>SUM(J6:J15)</f>
        <v>0</v>
      </c>
      <c r="K16" s="383">
        <f aca="true" t="shared" si="6" ref="K16:Q16">SUM(K6:K15)</f>
        <v>0</v>
      </c>
      <c r="L16" s="121">
        <f t="shared" si="6"/>
        <v>0</v>
      </c>
      <c r="M16" s="121">
        <f t="shared" si="6"/>
        <v>0</v>
      </c>
      <c r="N16" s="121">
        <f t="shared" si="6"/>
        <v>0</v>
      </c>
      <c r="O16" s="122">
        <f t="shared" si="6"/>
        <v>0</v>
      </c>
      <c r="P16" s="123">
        <f t="shared" si="6"/>
        <v>0</v>
      </c>
      <c r="Q16" s="120">
        <f t="shared" si="6"/>
        <v>0</v>
      </c>
      <c r="R16" s="121"/>
      <c r="S16" s="122"/>
      <c r="T16" s="563"/>
      <c r="U16" s="102"/>
      <c r="X16" s="94"/>
      <c r="Z16" s="83"/>
    </row>
    <row r="17" spans="1:26" ht="12.75" customHeight="1" thickBot="1">
      <c r="A17" s="557" t="e">
        <f>INFO!#REF!</f>
        <v>#REF!</v>
      </c>
      <c r="B17" s="592" t="e">
        <f>INFO!#REF!</f>
        <v>#REF!</v>
      </c>
      <c r="C17" s="592"/>
      <c r="D17" s="118" t="s">
        <v>824</v>
      </c>
      <c r="E17" s="393"/>
      <c r="F17" s="394"/>
      <c r="G17" s="394"/>
      <c r="H17" s="394"/>
      <c r="I17" s="394"/>
      <c r="J17" s="402"/>
      <c r="K17" s="384">
        <f>K5-K16</f>
        <v>1530</v>
      </c>
      <c r="L17" s="369">
        <f>L5-L16</f>
        <v>78</v>
      </c>
      <c r="M17" s="369">
        <f>M5-M16</f>
        <v>39</v>
      </c>
      <c r="N17" s="369">
        <f>N5-N16</f>
        <v>216.75</v>
      </c>
      <c r="O17" s="385">
        <f>O5-O16</f>
        <v>25</v>
      </c>
      <c r="P17" s="370"/>
      <c r="Q17" s="371"/>
      <c r="R17" s="372"/>
      <c r="S17" s="373"/>
      <c r="T17" s="564"/>
      <c r="U17" s="102"/>
      <c r="X17" s="94"/>
      <c r="Z17" s="83"/>
    </row>
    <row r="18" spans="1:26" ht="14.25" customHeight="1" thickBot="1">
      <c r="A18" s="555">
        <f>A6+1</f>
        <v>39175</v>
      </c>
      <c r="B18" s="567" t="s">
        <v>123</v>
      </c>
      <c r="C18" s="567" t="s">
        <v>753</v>
      </c>
      <c r="D18" s="85"/>
      <c r="E18" s="86">
        <f aca="true" t="shared" si="7" ref="E18:E27">F18*4+G18*9+H18*4</f>
        <v>0</v>
      </c>
      <c r="F18" s="87"/>
      <c r="G18" s="87"/>
      <c r="H18" s="88"/>
      <c r="I18" s="88"/>
      <c r="J18" s="380"/>
      <c r="K18" s="386">
        <f aca="true" t="shared" si="8" ref="K18:K27">E18/100*$J18</f>
        <v>0</v>
      </c>
      <c r="L18" s="221">
        <f aca="true" t="shared" si="9" ref="L18:L27">F18/100*$J18</f>
        <v>0</v>
      </c>
      <c r="M18" s="221">
        <f aca="true" t="shared" si="10" ref="M18:M27">G18/100*$J18</f>
        <v>0</v>
      </c>
      <c r="N18" s="221">
        <f aca="true" t="shared" si="11" ref="N18:N27">H18/100*$J18</f>
        <v>0</v>
      </c>
      <c r="O18" s="129">
        <f aca="true" t="shared" si="12" ref="O18:O27">I18/100*$J18</f>
        <v>0</v>
      </c>
      <c r="P18" s="91">
        <f>5.2*R18</f>
        <v>0</v>
      </c>
      <c r="Q18" s="127">
        <f>54/490*P18</f>
        <v>0</v>
      </c>
      <c r="R18" s="92"/>
      <c r="S18" s="93" t="s">
        <v>117</v>
      </c>
      <c r="T18" s="562">
        <f>Súlygrafikon!F7</f>
        <v>89</v>
      </c>
      <c r="U18" s="124"/>
      <c r="V18" s="111"/>
      <c r="W18" s="104" t="s">
        <v>379</v>
      </c>
      <c r="X18" s="94"/>
      <c r="Y18" s="94"/>
      <c r="Z18" s="83"/>
    </row>
    <row r="19" spans="1:26" ht="12.75">
      <c r="A19" s="556"/>
      <c r="B19" s="559"/>
      <c r="C19" s="591"/>
      <c r="D19" s="95"/>
      <c r="E19" s="86">
        <f t="shared" si="7"/>
        <v>0</v>
      </c>
      <c r="F19" s="87"/>
      <c r="G19" s="87"/>
      <c r="H19" s="88"/>
      <c r="I19" s="88"/>
      <c r="J19" s="380"/>
      <c r="K19" s="381">
        <f t="shared" si="8"/>
        <v>0</v>
      </c>
      <c r="L19" s="130">
        <f t="shared" si="9"/>
        <v>0</v>
      </c>
      <c r="M19" s="130">
        <f t="shared" si="10"/>
        <v>0</v>
      </c>
      <c r="N19" s="130">
        <f t="shared" si="11"/>
        <v>0</v>
      </c>
      <c r="O19" s="99">
        <f t="shared" si="12"/>
        <v>0</v>
      </c>
      <c r="P19" s="97">
        <f>8.2*R19</f>
        <v>0</v>
      </c>
      <c r="Q19" s="106">
        <f>54/490*P19</f>
        <v>0</v>
      </c>
      <c r="R19" s="100"/>
      <c r="S19" s="101" t="s">
        <v>118</v>
      </c>
      <c r="T19" s="563"/>
      <c r="U19" s="102"/>
      <c r="V19" s="102"/>
      <c r="W19" s="104" t="s">
        <v>380</v>
      </c>
      <c r="X19" s="94"/>
      <c r="Y19" s="94"/>
      <c r="Z19" s="83"/>
    </row>
    <row r="20" spans="1:26" ht="13.5" thickBot="1">
      <c r="A20" s="556"/>
      <c r="B20" s="559"/>
      <c r="C20" s="591"/>
      <c r="D20" s="105"/>
      <c r="E20" s="106">
        <f t="shared" si="7"/>
        <v>0</v>
      </c>
      <c r="F20" s="107"/>
      <c r="G20" s="107"/>
      <c r="H20" s="108"/>
      <c r="I20" s="88"/>
      <c r="J20" s="380"/>
      <c r="K20" s="381">
        <f t="shared" si="8"/>
        <v>0</v>
      </c>
      <c r="L20" s="130">
        <f t="shared" si="9"/>
        <v>0</v>
      </c>
      <c r="M20" s="130">
        <f t="shared" si="10"/>
        <v>0</v>
      </c>
      <c r="N20" s="130">
        <f t="shared" si="11"/>
        <v>0</v>
      </c>
      <c r="O20" s="99">
        <f t="shared" si="12"/>
        <v>0</v>
      </c>
      <c r="P20" s="97">
        <f>11.2*R20</f>
        <v>0</v>
      </c>
      <c r="Q20" s="106">
        <f>54/490*P20</f>
        <v>0</v>
      </c>
      <c r="R20" s="100"/>
      <c r="S20" s="101" t="s">
        <v>119</v>
      </c>
      <c r="T20" s="563"/>
      <c r="U20" s="102"/>
      <c r="X20" s="112"/>
      <c r="Y20" s="94"/>
      <c r="Z20" s="83"/>
    </row>
    <row r="21" spans="1:26" ht="13.5" thickBot="1">
      <c r="A21" s="556"/>
      <c r="B21" s="559"/>
      <c r="C21" s="591"/>
      <c r="D21" s="110"/>
      <c r="E21" s="106">
        <f t="shared" si="7"/>
        <v>0</v>
      </c>
      <c r="F21" s="107"/>
      <c r="G21" s="107"/>
      <c r="H21" s="108"/>
      <c r="I21" s="88"/>
      <c r="J21" s="380"/>
      <c r="K21" s="381">
        <f t="shared" si="8"/>
        <v>0</v>
      </c>
      <c r="L21" s="130">
        <f t="shared" si="9"/>
        <v>0</v>
      </c>
      <c r="M21" s="130">
        <f t="shared" si="10"/>
        <v>0</v>
      </c>
      <c r="N21" s="130">
        <f t="shared" si="11"/>
        <v>0</v>
      </c>
      <c r="O21" s="99">
        <f t="shared" si="12"/>
        <v>0</v>
      </c>
      <c r="P21" s="97">
        <f>19.4*R21</f>
        <v>0</v>
      </c>
      <c r="Q21" s="106">
        <f>54/490*P21</f>
        <v>0</v>
      </c>
      <c r="R21" s="100"/>
      <c r="S21" s="101" t="s">
        <v>121</v>
      </c>
      <c r="T21" s="563"/>
      <c r="U21" s="102"/>
      <c r="V21" s="113"/>
      <c r="W21" s="104" t="s">
        <v>381</v>
      </c>
      <c r="Y21" s="94"/>
      <c r="Z21" s="83"/>
    </row>
    <row r="22" spans="1:26" ht="12.75">
      <c r="A22" s="556"/>
      <c r="B22" s="559"/>
      <c r="C22" s="591"/>
      <c r="D22" s="110"/>
      <c r="E22" s="106">
        <f t="shared" si="7"/>
        <v>0</v>
      </c>
      <c r="F22" s="107"/>
      <c r="G22" s="107"/>
      <c r="H22" s="108"/>
      <c r="I22" s="88"/>
      <c r="J22" s="380"/>
      <c r="K22" s="381">
        <f t="shared" si="8"/>
        <v>0</v>
      </c>
      <c r="L22" s="130">
        <f t="shared" si="9"/>
        <v>0</v>
      </c>
      <c r="M22" s="130">
        <f t="shared" si="10"/>
        <v>0</v>
      </c>
      <c r="N22" s="130">
        <f t="shared" si="11"/>
        <v>0</v>
      </c>
      <c r="O22" s="99">
        <f t="shared" si="12"/>
        <v>0</v>
      </c>
      <c r="P22" s="97"/>
      <c r="Q22" s="106"/>
      <c r="R22" s="100"/>
      <c r="S22" s="101"/>
      <c r="T22" s="563"/>
      <c r="U22" s="102"/>
      <c r="V22" s="212"/>
      <c r="W22" s="104" t="s">
        <v>382</v>
      </c>
      <c r="X22" s="94"/>
      <c r="Y22" s="94"/>
      <c r="Z22" s="83"/>
    </row>
    <row r="23" spans="1:26" ht="12.75">
      <c r="A23" s="556"/>
      <c r="B23" s="559"/>
      <c r="C23" s="591"/>
      <c r="D23" s="110"/>
      <c r="E23" s="106">
        <f t="shared" si="7"/>
        <v>0</v>
      </c>
      <c r="F23" s="107"/>
      <c r="G23" s="107"/>
      <c r="H23" s="108"/>
      <c r="I23" s="88"/>
      <c r="J23" s="380"/>
      <c r="K23" s="381">
        <f t="shared" si="8"/>
        <v>0</v>
      </c>
      <c r="L23" s="130">
        <f t="shared" si="9"/>
        <v>0</v>
      </c>
      <c r="M23" s="130">
        <f t="shared" si="10"/>
        <v>0</v>
      </c>
      <c r="N23" s="130">
        <f t="shared" si="11"/>
        <v>0</v>
      </c>
      <c r="O23" s="99">
        <f t="shared" si="12"/>
        <v>0</v>
      </c>
      <c r="P23" s="97"/>
      <c r="Q23" s="106"/>
      <c r="R23" s="100"/>
      <c r="S23" s="101"/>
      <c r="T23" s="563"/>
      <c r="U23" s="102"/>
      <c r="V23" s="102"/>
      <c r="W23" s="125" t="s">
        <v>383</v>
      </c>
      <c r="X23" s="126"/>
      <c r="Y23" s="94"/>
      <c r="Z23" s="83"/>
    </row>
    <row r="24" spans="1:26" ht="13.5" thickBot="1">
      <c r="A24" s="556"/>
      <c r="B24" s="559"/>
      <c r="C24" s="591"/>
      <c r="D24" s="110"/>
      <c r="E24" s="106">
        <f t="shared" si="7"/>
        <v>0</v>
      </c>
      <c r="F24" s="107"/>
      <c r="G24" s="107"/>
      <c r="H24" s="108"/>
      <c r="I24" s="88"/>
      <c r="J24" s="380"/>
      <c r="K24" s="381">
        <f t="shared" si="8"/>
        <v>0</v>
      </c>
      <c r="L24" s="130">
        <f t="shared" si="9"/>
        <v>0</v>
      </c>
      <c r="M24" s="130">
        <f t="shared" si="10"/>
        <v>0</v>
      </c>
      <c r="N24" s="130">
        <f t="shared" si="11"/>
        <v>0</v>
      </c>
      <c r="O24" s="99">
        <f t="shared" si="12"/>
        <v>0</v>
      </c>
      <c r="P24" s="97"/>
      <c r="Q24" s="106"/>
      <c r="R24" s="100"/>
      <c r="S24" s="101"/>
      <c r="T24" s="563"/>
      <c r="U24" s="102"/>
      <c r="X24" s="94"/>
      <c r="Y24" s="94"/>
      <c r="Z24" s="83"/>
    </row>
    <row r="25" spans="1:26" ht="13.5" thickBot="1">
      <c r="A25" s="556"/>
      <c r="B25" s="559"/>
      <c r="C25" s="591"/>
      <c r="D25" s="110"/>
      <c r="E25" s="106">
        <f t="shared" si="7"/>
        <v>0</v>
      </c>
      <c r="F25" s="107"/>
      <c r="G25" s="107"/>
      <c r="H25" s="108"/>
      <c r="I25" s="88"/>
      <c r="J25" s="380"/>
      <c r="K25" s="381">
        <f t="shared" si="8"/>
        <v>0</v>
      </c>
      <c r="L25" s="130">
        <f t="shared" si="9"/>
        <v>0</v>
      </c>
      <c r="M25" s="130">
        <f t="shared" si="10"/>
        <v>0</v>
      </c>
      <c r="N25" s="130">
        <f t="shared" si="11"/>
        <v>0</v>
      </c>
      <c r="O25" s="99">
        <f t="shared" si="12"/>
        <v>0</v>
      </c>
      <c r="P25" s="97"/>
      <c r="Q25" s="106"/>
      <c r="R25" s="100"/>
      <c r="S25" s="101"/>
      <c r="T25" s="563"/>
      <c r="U25" s="102"/>
      <c r="V25" s="213"/>
      <c r="W25" s="104" t="s">
        <v>122</v>
      </c>
      <c r="X25" s="94"/>
      <c r="Y25" s="94"/>
      <c r="Z25" s="83"/>
    </row>
    <row r="26" spans="1:26" ht="13.5" thickBot="1">
      <c r="A26" s="556"/>
      <c r="B26" s="559"/>
      <c r="C26" s="591"/>
      <c r="D26" s="110"/>
      <c r="E26" s="106">
        <f t="shared" si="7"/>
        <v>0</v>
      </c>
      <c r="F26" s="107"/>
      <c r="G26" s="107"/>
      <c r="H26" s="108"/>
      <c r="I26" s="88"/>
      <c r="J26" s="380"/>
      <c r="K26" s="381">
        <f t="shared" si="8"/>
        <v>0</v>
      </c>
      <c r="L26" s="130">
        <f t="shared" si="9"/>
        <v>0</v>
      </c>
      <c r="M26" s="130">
        <f t="shared" si="10"/>
        <v>0</v>
      </c>
      <c r="N26" s="130">
        <f t="shared" si="11"/>
        <v>0</v>
      </c>
      <c r="O26" s="99">
        <f t="shared" si="12"/>
        <v>0</v>
      </c>
      <c r="P26" s="97"/>
      <c r="Q26" s="106"/>
      <c r="R26" s="100"/>
      <c r="S26" s="101"/>
      <c r="T26" s="563"/>
      <c r="U26" s="102"/>
      <c r="V26" s="202"/>
      <c r="X26" s="94"/>
      <c r="Y26" s="94"/>
      <c r="Z26" s="83"/>
    </row>
    <row r="27" spans="1:26" ht="12.75" customHeight="1" thickBot="1">
      <c r="A27" s="556"/>
      <c r="B27" s="559"/>
      <c r="C27" s="591"/>
      <c r="D27" s="357"/>
      <c r="E27" s="106">
        <f t="shared" si="7"/>
        <v>0</v>
      </c>
      <c r="F27" s="107"/>
      <c r="G27" s="107"/>
      <c r="H27" s="108"/>
      <c r="I27" s="108"/>
      <c r="J27" s="387"/>
      <c r="K27" s="381">
        <f t="shared" si="8"/>
        <v>0</v>
      </c>
      <c r="L27" s="130">
        <f t="shared" si="9"/>
        <v>0</v>
      </c>
      <c r="M27" s="130">
        <f t="shared" si="10"/>
        <v>0</v>
      </c>
      <c r="N27" s="130">
        <f t="shared" si="11"/>
        <v>0</v>
      </c>
      <c r="O27" s="144">
        <f t="shared" si="12"/>
        <v>0</v>
      </c>
      <c r="P27" s="115"/>
      <c r="Q27" s="267"/>
      <c r="R27" s="116"/>
      <c r="S27" s="117"/>
      <c r="T27" s="563"/>
      <c r="U27" s="102"/>
      <c r="V27" s="131"/>
      <c r="W27" s="104" t="s">
        <v>124</v>
      </c>
      <c r="X27" s="132"/>
      <c r="Y27" s="94"/>
      <c r="Z27" s="83"/>
    </row>
    <row r="28" spans="1:26" ht="12.75" customHeight="1" thickBot="1">
      <c r="A28" s="556"/>
      <c r="B28" s="559"/>
      <c r="C28" s="591"/>
      <c r="D28" s="118" t="s">
        <v>657</v>
      </c>
      <c r="E28" s="393"/>
      <c r="F28" s="394"/>
      <c r="G28" s="394"/>
      <c r="H28" s="394"/>
      <c r="I28" s="394"/>
      <c r="J28" s="382">
        <f>SUM(J18:J27)</f>
        <v>0</v>
      </c>
      <c r="K28" s="383">
        <f aca="true" t="shared" si="13" ref="K28:Q28">SUM(K18:K27)</f>
        <v>0</v>
      </c>
      <c r="L28" s="121">
        <f t="shared" si="13"/>
        <v>0</v>
      </c>
      <c r="M28" s="121">
        <f t="shared" si="13"/>
        <v>0</v>
      </c>
      <c r="N28" s="121">
        <f t="shared" si="13"/>
        <v>0</v>
      </c>
      <c r="O28" s="122">
        <f t="shared" si="13"/>
        <v>0</v>
      </c>
      <c r="P28" s="123">
        <f t="shared" si="13"/>
        <v>0</v>
      </c>
      <c r="Q28" s="120">
        <f t="shared" si="13"/>
        <v>0</v>
      </c>
      <c r="R28" s="121"/>
      <c r="S28" s="122"/>
      <c r="T28" s="563"/>
      <c r="U28" s="102"/>
      <c r="X28" s="94"/>
      <c r="Z28" s="83"/>
    </row>
    <row r="29" spans="1:26" ht="12.75" customHeight="1" thickBot="1">
      <c r="A29" s="557"/>
      <c r="B29" s="590"/>
      <c r="C29" s="592"/>
      <c r="D29" s="118" t="s">
        <v>824</v>
      </c>
      <c r="E29" s="393"/>
      <c r="F29" s="394"/>
      <c r="G29" s="394"/>
      <c r="H29" s="394"/>
      <c r="I29" s="394"/>
      <c r="J29" s="402"/>
      <c r="K29" s="384">
        <f>K5-K28</f>
        <v>1530</v>
      </c>
      <c r="L29" s="369">
        <f>L5-L28</f>
        <v>78</v>
      </c>
      <c r="M29" s="369">
        <f>M5-M28</f>
        <v>39</v>
      </c>
      <c r="N29" s="369">
        <f>N5-N28</f>
        <v>216.75</v>
      </c>
      <c r="O29" s="385">
        <f>O5-O28</f>
        <v>25</v>
      </c>
      <c r="P29" s="370"/>
      <c r="Q29" s="371"/>
      <c r="R29" s="372"/>
      <c r="S29" s="373"/>
      <c r="T29" s="564"/>
      <c r="U29" s="102"/>
      <c r="X29" s="94"/>
      <c r="Z29" s="83"/>
    </row>
    <row r="30" spans="1:26" ht="13.5" thickBot="1">
      <c r="A30" s="555">
        <f>A18+1</f>
        <v>39176</v>
      </c>
      <c r="B30" s="567" t="s">
        <v>137</v>
      </c>
      <c r="C30" s="568" t="s">
        <v>144</v>
      </c>
      <c r="D30" s="85"/>
      <c r="E30" s="86">
        <f aca="true" t="shared" si="14" ref="E30:E39">F30*4+G30*9+H30*4</f>
        <v>0</v>
      </c>
      <c r="F30" s="87"/>
      <c r="G30" s="87"/>
      <c r="H30" s="88"/>
      <c r="I30" s="88"/>
      <c r="J30" s="378"/>
      <c r="K30" s="386">
        <f aca="true" t="shared" si="15" ref="K30:K39">E30/100*$J30</f>
        <v>0</v>
      </c>
      <c r="L30" s="221">
        <f aca="true" t="shared" si="16" ref="L30:L39">F30/100*$J30</f>
        <v>0</v>
      </c>
      <c r="M30" s="221">
        <f aca="true" t="shared" si="17" ref="M30:M39">G30/100*$J30</f>
        <v>0</v>
      </c>
      <c r="N30" s="221">
        <f aca="true" t="shared" si="18" ref="N30:N39">H30/100*$J30</f>
        <v>0</v>
      </c>
      <c r="O30" s="129">
        <f aca="true" t="shared" si="19" ref="O30:O39">I30/100*$J30</f>
        <v>0</v>
      </c>
      <c r="P30" s="91">
        <f>5.2*R30</f>
        <v>0</v>
      </c>
      <c r="Q30" s="127">
        <f>54/490*P30</f>
        <v>0</v>
      </c>
      <c r="R30" s="92"/>
      <c r="S30" s="93" t="s">
        <v>117</v>
      </c>
      <c r="T30" s="562">
        <f>Súlygrafikon!F8</f>
        <v>0</v>
      </c>
      <c r="U30" s="102"/>
      <c r="V30" s="215"/>
      <c r="X30" s="132"/>
      <c r="Y30" s="94"/>
      <c r="Z30" s="83"/>
    </row>
    <row r="31" spans="1:26" ht="12.75">
      <c r="A31" s="594"/>
      <c r="B31" s="596"/>
      <c r="C31" s="596"/>
      <c r="D31" s="95"/>
      <c r="E31" s="86">
        <f t="shared" si="14"/>
        <v>0</v>
      </c>
      <c r="F31" s="87"/>
      <c r="G31" s="87"/>
      <c r="H31" s="88"/>
      <c r="I31" s="88"/>
      <c r="J31" s="380"/>
      <c r="K31" s="381">
        <f t="shared" si="15"/>
        <v>0</v>
      </c>
      <c r="L31" s="130">
        <f t="shared" si="16"/>
        <v>0</v>
      </c>
      <c r="M31" s="130">
        <f t="shared" si="17"/>
        <v>0</v>
      </c>
      <c r="N31" s="130">
        <f t="shared" si="18"/>
        <v>0</v>
      </c>
      <c r="O31" s="99">
        <f t="shared" si="19"/>
        <v>0</v>
      </c>
      <c r="P31" s="97">
        <f>8.2*R31</f>
        <v>0</v>
      </c>
      <c r="Q31" s="106">
        <f>54/490*P31</f>
        <v>0</v>
      </c>
      <c r="R31" s="100"/>
      <c r="S31" s="101" t="s">
        <v>118</v>
      </c>
      <c r="T31" s="596"/>
      <c r="U31" s="94"/>
      <c r="V31" s="216" t="s">
        <v>125</v>
      </c>
      <c r="W31" s="133" t="s">
        <v>126</v>
      </c>
      <c r="X31" s="132"/>
      <c r="Y31" s="94"/>
      <c r="Z31" s="83"/>
    </row>
    <row r="32" spans="1:26" ht="12.75">
      <c r="A32" s="594"/>
      <c r="B32" s="596"/>
      <c r="C32" s="596"/>
      <c r="D32" s="105"/>
      <c r="E32" s="106">
        <f t="shared" si="14"/>
        <v>0</v>
      </c>
      <c r="F32" s="107"/>
      <c r="G32" s="107"/>
      <c r="H32" s="108"/>
      <c r="I32" s="88"/>
      <c r="J32" s="380"/>
      <c r="K32" s="381">
        <f t="shared" si="15"/>
        <v>0</v>
      </c>
      <c r="L32" s="130">
        <f t="shared" si="16"/>
        <v>0</v>
      </c>
      <c r="M32" s="130">
        <f t="shared" si="17"/>
        <v>0</v>
      </c>
      <c r="N32" s="130">
        <f t="shared" si="18"/>
        <v>0</v>
      </c>
      <c r="O32" s="99">
        <f t="shared" si="19"/>
        <v>0</v>
      </c>
      <c r="P32" s="97">
        <f>11.2*R32</f>
        <v>0</v>
      </c>
      <c r="Q32" s="106">
        <f>54/490*P32</f>
        <v>0</v>
      </c>
      <c r="R32" s="100"/>
      <c r="S32" s="101" t="s">
        <v>119</v>
      </c>
      <c r="T32" s="596"/>
      <c r="U32" s="138"/>
      <c r="V32" s="214" t="s">
        <v>127</v>
      </c>
      <c r="W32" s="134" t="s">
        <v>128</v>
      </c>
      <c r="X32" s="132"/>
      <c r="Y32" s="94"/>
      <c r="Z32" s="83"/>
    </row>
    <row r="33" spans="1:26" ht="12.75">
      <c r="A33" s="594"/>
      <c r="B33" s="596"/>
      <c r="C33" s="596"/>
      <c r="D33" s="95"/>
      <c r="E33" s="106">
        <f t="shared" si="14"/>
        <v>0</v>
      </c>
      <c r="F33" s="107"/>
      <c r="G33" s="107"/>
      <c r="H33" s="108"/>
      <c r="I33" s="88"/>
      <c r="J33" s="380"/>
      <c r="K33" s="381">
        <f t="shared" si="15"/>
        <v>0</v>
      </c>
      <c r="L33" s="130">
        <f t="shared" si="16"/>
        <v>0</v>
      </c>
      <c r="M33" s="130">
        <f t="shared" si="17"/>
        <v>0</v>
      </c>
      <c r="N33" s="130">
        <f t="shared" si="18"/>
        <v>0</v>
      </c>
      <c r="O33" s="99">
        <f t="shared" si="19"/>
        <v>0</v>
      </c>
      <c r="P33" s="97">
        <f>19.4*R33</f>
        <v>0</v>
      </c>
      <c r="Q33" s="106">
        <f>54/490*P33</f>
        <v>0</v>
      </c>
      <c r="R33" s="100"/>
      <c r="S33" s="101" t="s">
        <v>121</v>
      </c>
      <c r="T33" s="596"/>
      <c r="U33" s="138"/>
      <c r="V33" s="137" t="s">
        <v>129</v>
      </c>
      <c r="W33" s="136" t="s">
        <v>130</v>
      </c>
      <c r="X33" s="132"/>
      <c r="Y33" s="94"/>
      <c r="Z33" s="83"/>
    </row>
    <row r="34" spans="1:26" ht="12.75">
      <c r="A34" s="594"/>
      <c r="B34" s="596"/>
      <c r="C34" s="596"/>
      <c r="D34" s="110"/>
      <c r="E34" s="106">
        <f t="shared" si="14"/>
        <v>0</v>
      </c>
      <c r="F34" s="107"/>
      <c r="G34" s="107"/>
      <c r="H34" s="108"/>
      <c r="I34" s="88"/>
      <c r="J34" s="380"/>
      <c r="K34" s="381">
        <f t="shared" si="15"/>
        <v>0</v>
      </c>
      <c r="L34" s="130">
        <f t="shared" si="16"/>
        <v>0</v>
      </c>
      <c r="M34" s="130">
        <f t="shared" si="17"/>
        <v>0</v>
      </c>
      <c r="N34" s="130">
        <f t="shared" si="18"/>
        <v>0</v>
      </c>
      <c r="O34" s="99">
        <f t="shared" si="19"/>
        <v>0</v>
      </c>
      <c r="P34" s="97"/>
      <c r="Q34" s="106"/>
      <c r="R34" s="100"/>
      <c r="S34" s="101"/>
      <c r="T34" s="596"/>
      <c r="U34" s="102"/>
      <c r="V34" s="214" t="s">
        <v>131</v>
      </c>
      <c r="W34" s="134" t="s">
        <v>132</v>
      </c>
      <c r="X34" s="132"/>
      <c r="Y34" s="94"/>
      <c r="Z34" s="83"/>
    </row>
    <row r="35" spans="1:26" ht="12.75">
      <c r="A35" s="594"/>
      <c r="B35" s="596"/>
      <c r="C35" s="596"/>
      <c r="D35" s="110"/>
      <c r="E35" s="106">
        <f t="shared" si="14"/>
        <v>0</v>
      </c>
      <c r="F35" s="107"/>
      <c r="G35" s="107"/>
      <c r="H35" s="108"/>
      <c r="I35" s="88"/>
      <c r="J35" s="380"/>
      <c r="K35" s="381">
        <f t="shared" si="15"/>
        <v>0</v>
      </c>
      <c r="L35" s="130">
        <f t="shared" si="16"/>
        <v>0</v>
      </c>
      <c r="M35" s="130">
        <f t="shared" si="17"/>
        <v>0</v>
      </c>
      <c r="N35" s="130">
        <f t="shared" si="18"/>
        <v>0</v>
      </c>
      <c r="O35" s="99">
        <f t="shared" si="19"/>
        <v>0</v>
      </c>
      <c r="P35" s="97"/>
      <c r="Q35" s="106"/>
      <c r="R35" s="100"/>
      <c r="S35" s="101"/>
      <c r="T35" s="596"/>
      <c r="U35" s="102"/>
      <c r="V35" s="137" t="s">
        <v>133</v>
      </c>
      <c r="W35" s="136" t="s">
        <v>134</v>
      </c>
      <c r="X35" s="132"/>
      <c r="Y35" s="94"/>
      <c r="Z35" s="83"/>
    </row>
    <row r="36" spans="1:26" ht="13.5" thickBot="1">
      <c r="A36" s="594"/>
      <c r="B36" s="596"/>
      <c r="C36" s="596"/>
      <c r="D36" s="105"/>
      <c r="E36" s="106">
        <f t="shared" si="14"/>
        <v>0</v>
      </c>
      <c r="F36" s="107"/>
      <c r="G36" s="107"/>
      <c r="H36" s="108"/>
      <c r="I36" s="88"/>
      <c r="J36" s="380"/>
      <c r="K36" s="381">
        <f t="shared" si="15"/>
        <v>0</v>
      </c>
      <c r="L36" s="130">
        <f t="shared" si="16"/>
        <v>0</v>
      </c>
      <c r="M36" s="130">
        <f t="shared" si="17"/>
        <v>0</v>
      </c>
      <c r="N36" s="130">
        <f t="shared" si="18"/>
        <v>0</v>
      </c>
      <c r="O36" s="99">
        <f t="shared" si="19"/>
        <v>0</v>
      </c>
      <c r="P36" s="97"/>
      <c r="Q36" s="106"/>
      <c r="R36" s="100"/>
      <c r="S36" s="101"/>
      <c r="T36" s="596"/>
      <c r="U36" s="102"/>
      <c r="V36" s="139" t="s">
        <v>135</v>
      </c>
      <c r="W36" s="140" t="s">
        <v>136</v>
      </c>
      <c r="X36" s="94"/>
      <c r="Y36" s="94"/>
      <c r="Z36" s="83"/>
    </row>
    <row r="37" spans="1:26" ht="12.75">
      <c r="A37" s="594"/>
      <c r="B37" s="596"/>
      <c r="C37" s="596"/>
      <c r="D37" s="110"/>
      <c r="E37" s="106">
        <f t="shared" si="14"/>
        <v>0</v>
      </c>
      <c r="F37" s="107"/>
      <c r="G37" s="107"/>
      <c r="H37" s="108"/>
      <c r="I37" s="88"/>
      <c r="J37" s="380"/>
      <c r="K37" s="381">
        <f t="shared" si="15"/>
        <v>0</v>
      </c>
      <c r="L37" s="130">
        <f t="shared" si="16"/>
        <v>0</v>
      </c>
      <c r="M37" s="130">
        <f t="shared" si="17"/>
        <v>0</v>
      </c>
      <c r="N37" s="130">
        <f t="shared" si="18"/>
        <v>0</v>
      </c>
      <c r="O37" s="99">
        <f t="shared" si="19"/>
        <v>0</v>
      </c>
      <c r="P37" s="97"/>
      <c r="Q37" s="106"/>
      <c r="R37" s="100"/>
      <c r="S37" s="101"/>
      <c r="T37" s="596"/>
      <c r="U37" s="102"/>
      <c r="V37" s="141"/>
      <c r="X37" s="94"/>
      <c r="Z37" s="13"/>
    </row>
    <row r="38" spans="1:26" ht="12.75" customHeight="1">
      <c r="A38" s="594"/>
      <c r="B38" s="596"/>
      <c r="C38" s="596"/>
      <c r="D38" s="95"/>
      <c r="E38" s="106">
        <f t="shared" si="14"/>
        <v>0</v>
      </c>
      <c r="F38" s="107"/>
      <c r="G38" s="107"/>
      <c r="H38" s="108"/>
      <c r="I38" s="88"/>
      <c r="J38" s="380"/>
      <c r="K38" s="381">
        <f t="shared" si="15"/>
        <v>0</v>
      </c>
      <c r="L38" s="130">
        <f t="shared" si="16"/>
        <v>0</v>
      </c>
      <c r="M38" s="130">
        <f t="shared" si="17"/>
        <v>0</v>
      </c>
      <c r="N38" s="130">
        <f t="shared" si="18"/>
        <v>0</v>
      </c>
      <c r="O38" s="99">
        <f t="shared" si="19"/>
        <v>0</v>
      </c>
      <c r="P38" s="97"/>
      <c r="Q38" s="106"/>
      <c r="R38" s="100"/>
      <c r="S38" s="101"/>
      <c r="T38" s="596"/>
      <c r="Z38" s="13"/>
    </row>
    <row r="39" spans="1:26" ht="13.5" thickBot="1">
      <c r="A39" s="594"/>
      <c r="B39" s="596"/>
      <c r="C39" s="596"/>
      <c r="D39" s="114"/>
      <c r="E39" s="106">
        <f t="shared" si="14"/>
        <v>0</v>
      </c>
      <c r="F39" s="107"/>
      <c r="G39" s="107"/>
      <c r="H39" s="108"/>
      <c r="I39" s="108"/>
      <c r="J39" s="387"/>
      <c r="K39" s="388">
        <f t="shared" si="15"/>
        <v>0</v>
      </c>
      <c r="L39" s="143">
        <f t="shared" si="16"/>
        <v>0</v>
      </c>
      <c r="M39" s="143">
        <f t="shared" si="17"/>
        <v>0</v>
      </c>
      <c r="N39" s="143">
        <f t="shared" si="18"/>
        <v>0</v>
      </c>
      <c r="O39" s="144">
        <f t="shared" si="19"/>
        <v>0</v>
      </c>
      <c r="P39" s="115"/>
      <c r="Q39" s="267"/>
      <c r="R39" s="116"/>
      <c r="S39" s="117"/>
      <c r="T39" s="596"/>
      <c r="Z39" s="13"/>
    </row>
    <row r="40" spans="1:26" ht="12.75" customHeight="1" thickBot="1">
      <c r="A40" s="594"/>
      <c r="B40" s="596"/>
      <c r="C40" s="596"/>
      <c r="D40" s="118" t="s">
        <v>657</v>
      </c>
      <c r="E40" s="393"/>
      <c r="F40" s="394"/>
      <c r="G40" s="394"/>
      <c r="H40" s="394"/>
      <c r="I40" s="394"/>
      <c r="J40" s="382">
        <f aca="true" t="shared" si="20" ref="J40:O40">SUM(J30:J39)</f>
        <v>0</v>
      </c>
      <c r="K40" s="383">
        <f t="shared" si="20"/>
        <v>0</v>
      </c>
      <c r="L40" s="121">
        <f t="shared" si="20"/>
        <v>0</v>
      </c>
      <c r="M40" s="121">
        <f t="shared" si="20"/>
        <v>0</v>
      </c>
      <c r="N40" s="121">
        <f t="shared" si="20"/>
        <v>0</v>
      </c>
      <c r="O40" s="122">
        <f t="shared" si="20"/>
        <v>0</v>
      </c>
      <c r="P40" s="123">
        <f>SUM(P31:P39)</f>
        <v>0</v>
      </c>
      <c r="Q40" s="120">
        <f>SUM(Q31:Q39)</f>
        <v>0</v>
      </c>
      <c r="R40" s="121"/>
      <c r="S40" s="122"/>
      <c r="T40" s="596"/>
      <c r="U40" s="102"/>
      <c r="X40" s="94"/>
      <c r="Z40" s="83"/>
    </row>
    <row r="41" spans="1:26" ht="12.75" customHeight="1" thickBot="1">
      <c r="A41" s="595"/>
      <c r="B41" s="597"/>
      <c r="C41" s="597"/>
      <c r="D41" s="118" t="s">
        <v>824</v>
      </c>
      <c r="E41" s="393"/>
      <c r="F41" s="394"/>
      <c r="G41" s="394"/>
      <c r="H41" s="394"/>
      <c r="I41" s="394"/>
      <c r="J41" s="402"/>
      <c r="K41" s="384">
        <f>K5-K40</f>
        <v>1530</v>
      </c>
      <c r="L41" s="369">
        <f>L5-L40</f>
        <v>78</v>
      </c>
      <c r="M41" s="369">
        <f>M5-M40</f>
        <v>39</v>
      </c>
      <c r="N41" s="369">
        <f>N5-N40</f>
        <v>216.75</v>
      </c>
      <c r="O41" s="385">
        <f>O5-O40</f>
        <v>25</v>
      </c>
      <c r="P41" s="370"/>
      <c r="Q41" s="371"/>
      <c r="R41" s="372"/>
      <c r="S41" s="373"/>
      <c r="T41" s="597"/>
      <c r="U41" s="102"/>
      <c r="Z41" s="13"/>
    </row>
    <row r="42" spans="1:26" ht="12.75">
      <c r="A42" s="555">
        <f>A30+1</f>
        <v>39177</v>
      </c>
      <c r="B42" s="567" t="s">
        <v>138</v>
      </c>
      <c r="C42" s="568" t="s">
        <v>145</v>
      </c>
      <c r="D42" s="85"/>
      <c r="E42" s="86">
        <f aca="true" t="shared" si="21" ref="E42:E51">F42*4+G42*9+H42*4</f>
        <v>0</v>
      </c>
      <c r="F42" s="153"/>
      <c r="G42" s="153"/>
      <c r="H42" s="153"/>
      <c r="I42" s="285"/>
      <c r="J42" s="378"/>
      <c r="K42" s="386">
        <f aca="true" t="shared" si="22" ref="K42:K51">E42/100*$J42</f>
        <v>0</v>
      </c>
      <c r="L42" s="221">
        <f aca="true" t="shared" si="23" ref="L42:L51">F42/100*$J42</f>
        <v>0</v>
      </c>
      <c r="M42" s="221">
        <f aca="true" t="shared" si="24" ref="M42:M51">G42/100*$J42</f>
        <v>0</v>
      </c>
      <c r="N42" s="221">
        <f aca="true" t="shared" si="25" ref="N42:N51">H42/100*$J42</f>
        <v>0</v>
      </c>
      <c r="O42" s="129">
        <f aca="true" t="shared" si="26" ref="O42:O51">I42/100*$J42</f>
        <v>0</v>
      </c>
      <c r="P42" s="91">
        <f>5.2*R42</f>
        <v>0</v>
      </c>
      <c r="Q42" s="127">
        <f>54/490*P42</f>
        <v>0</v>
      </c>
      <c r="R42" s="92"/>
      <c r="S42" s="93" t="s">
        <v>117</v>
      </c>
      <c r="T42" s="598">
        <f>Súlygrafikon!F9</f>
        <v>0</v>
      </c>
      <c r="Z42" s="13"/>
    </row>
    <row r="43" spans="1:26" ht="12.75">
      <c r="A43" s="594"/>
      <c r="B43" s="596"/>
      <c r="C43" s="596"/>
      <c r="D43" s="95"/>
      <c r="E43" s="86">
        <f t="shared" si="21"/>
        <v>0</v>
      </c>
      <c r="F43" s="87"/>
      <c r="G43" s="87"/>
      <c r="H43" s="88"/>
      <c r="I43" s="286"/>
      <c r="J43" s="380"/>
      <c r="K43" s="381">
        <f t="shared" si="22"/>
        <v>0</v>
      </c>
      <c r="L43" s="130">
        <f t="shared" si="23"/>
        <v>0</v>
      </c>
      <c r="M43" s="130">
        <f t="shared" si="24"/>
        <v>0</v>
      </c>
      <c r="N43" s="130">
        <f t="shared" si="25"/>
        <v>0</v>
      </c>
      <c r="O43" s="99">
        <f t="shared" si="26"/>
        <v>0</v>
      </c>
      <c r="P43" s="97">
        <f>8.2*R43</f>
        <v>0</v>
      </c>
      <c r="Q43" s="106">
        <f>54/490*P43</f>
        <v>0</v>
      </c>
      <c r="R43" s="100"/>
      <c r="S43" s="101" t="s">
        <v>118</v>
      </c>
      <c r="T43" s="596"/>
      <c r="Z43" s="13"/>
    </row>
    <row r="44" spans="1:26" ht="12.75">
      <c r="A44" s="594"/>
      <c r="B44" s="596"/>
      <c r="C44" s="596"/>
      <c r="D44" s="105"/>
      <c r="E44" s="106">
        <f t="shared" si="21"/>
        <v>0</v>
      </c>
      <c r="F44" s="107"/>
      <c r="G44" s="107"/>
      <c r="H44" s="108"/>
      <c r="I44" s="88"/>
      <c r="J44" s="380"/>
      <c r="K44" s="381">
        <f t="shared" si="22"/>
        <v>0</v>
      </c>
      <c r="L44" s="130">
        <f t="shared" si="23"/>
        <v>0</v>
      </c>
      <c r="M44" s="130">
        <f t="shared" si="24"/>
        <v>0</v>
      </c>
      <c r="N44" s="130">
        <f t="shared" si="25"/>
        <v>0</v>
      </c>
      <c r="O44" s="99">
        <f t="shared" si="26"/>
        <v>0</v>
      </c>
      <c r="P44" s="97">
        <f>11.2*R44</f>
        <v>0</v>
      </c>
      <c r="Q44" s="106">
        <f>54/490*P44</f>
        <v>0</v>
      </c>
      <c r="R44" s="100"/>
      <c r="S44" s="101" t="s">
        <v>119</v>
      </c>
      <c r="T44" s="596"/>
      <c r="Z44" s="13"/>
    </row>
    <row r="45" spans="1:26" ht="12.75">
      <c r="A45" s="594"/>
      <c r="B45" s="596"/>
      <c r="C45" s="596"/>
      <c r="D45" s="105"/>
      <c r="E45" s="106">
        <f>F45*4+G45*9+H45*4</f>
        <v>0</v>
      </c>
      <c r="F45" s="107"/>
      <c r="G45" s="107"/>
      <c r="H45" s="108"/>
      <c r="I45" s="88"/>
      <c r="J45" s="380"/>
      <c r="K45" s="381">
        <f t="shared" si="22"/>
        <v>0</v>
      </c>
      <c r="L45" s="130">
        <f t="shared" si="23"/>
        <v>0</v>
      </c>
      <c r="M45" s="130">
        <f t="shared" si="24"/>
        <v>0</v>
      </c>
      <c r="N45" s="130">
        <f t="shared" si="25"/>
        <v>0</v>
      </c>
      <c r="O45" s="99">
        <f t="shared" si="26"/>
        <v>0</v>
      </c>
      <c r="P45" s="97">
        <f>19.4*R45</f>
        <v>0</v>
      </c>
      <c r="Q45" s="106">
        <f>54/490*P45</f>
        <v>0</v>
      </c>
      <c r="R45" s="100"/>
      <c r="S45" s="101" t="s">
        <v>121</v>
      </c>
      <c r="T45" s="596"/>
      <c r="Z45" s="13"/>
    </row>
    <row r="46" spans="1:26" ht="12.75">
      <c r="A46" s="594"/>
      <c r="B46" s="596"/>
      <c r="C46" s="596"/>
      <c r="D46" s="95"/>
      <c r="E46" s="106">
        <f t="shared" si="21"/>
        <v>0</v>
      </c>
      <c r="F46" s="107"/>
      <c r="G46" s="107"/>
      <c r="H46" s="108"/>
      <c r="I46" s="88"/>
      <c r="J46" s="380"/>
      <c r="K46" s="381">
        <f t="shared" si="22"/>
        <v>0</v>
      </c>
      <c r="L46" s="130">
        <f t="shared" si="23"/>
        <v>0</v>
      </c>
      <c r="M46" s="130">
        <f t="shared" si="24"/>
        <v>0</v>
      </c>
      <c r="N46" s="130">
        <f t="shared" si="25"/>
        <v>0</v>
      </c>
      <c r="O46" s="99">
        <f t="shared" si="26"/>
        <v>0</v>
      </c>
      <c r="P46" s="97"/>
      <c r="Q46" s="106"/>
      <c r="R46" s="100"/>
      <c r="S46" s="101"/>
      <c r="T46" s="596"/>
      <c r="Z46" s="13"/>
    </row>
    <row r="47" spans="1:26" ht="12.75">
      <c r="A47" s="594"/>
      <c r="B47" s="596"/>
      <c r="C47" s="596"/>
      <c r="D47" s="95"/>
      <c r="E47" s="106">
        <f>F47*4+G47*9+H47*4</f>
        <v>0</v>
      </c>
      <c r="F47" s="107"/>
      <c r="G47" s="107"/>
      <c r="H47" s="108"/>
      <c r="I47" s="88"/>
      <c r="J47" s="380"/>
      <c r="K47" s="381">
        <f t="shared" si="22"/>
        <v>0</v>
      </c>
      <c r="L47" s="130">
        <f t="shared" si="23"/>
        <v>0</v>
      </c>
      <c r="M47" s="130">
        <f t="shared" si="24"/>
        <v>0</v>
      </c>
      <c r="N47" s="130">
        <f t="shared" si="25"/>
        <v>0</v>
      </c>
      <c r="O47" s="99">
        <f t="shared" si="26"/>
        <v>0</v>
      </c>
      <c r="P47" s="97"/>
      <c r="Q47" s="106"/>
      <c r="R47" s="100"/>
      <c r="S47" s="101"/>
      <c r="T47" s="596"/>
      <c r="Z47" s="13"/>
    </row>
    <row r="48" spans="1:26" ht="12.75">
      <c r="A48" s="594"/>
      <c r="B48" s="596"/>
      <c r="C48" s="596"/>
      <c r="D48" s="105"/>
      <c r="E48" s="106">
        <f t="shared" si="21"/>
        <v>0</v>
      </c>
      <c r="F48" s="107"/>
      <c r="G48" s="107"/>
      <c r="H48" s="108"/>
      <c r="I48" s="88"/>
      <c r="J48" s="380"/>
      <c r="K48" s="381">
        <f t="shared" si="22"/>
        <v>0</v>
      </c>
      <c r="L48" s="130">
        <f t="shared" si="23"/>
        <v>0</v>
      </c>
      <c r="M48" s="130">
        <f t="shared" si="24"/>
        <v>0</v>
      </c>
      <c r="N48" s="130">
        <f t="shared" si="25"/>
        <v>0</v>
      </c>
      <c r="O48" s="99">
        <f t="shared" si="26"/>
        <v>0</v>
      </c>
      <c r="P48" s="97"/>
      <c r="Q48" s="106"/>
      <c r="R48" s="100"/>
      <c r="S48" s="101"/>
      <c r="T48" s="596"/>
      <c r="Z48" s="13"/>
    </row>
    <row r="49" spans="1:26" ht="12.75" customHeight="1">
      <c r="A49" s="594"/>
      <c r="B49" s="596"/>
      <c r="C49" s="596"/>
      <c r="D49" s="110"/>
      <c r="E49" s="106">
        <f t="shared" si="21"/>
        <v>0</v>
      </c>
      <c r="F49" s="107"/>
      <c r="G49" s="107"/>
      <c r="H49" s="108"/>
      <c r="I49" s="88"/>
      <c r="J49" s="380"/>
      <c r="K49" s="381">
        <f t="shared" si="22"/>
        <v>0</v>
      </c>
      <c r="L49" s="130">
        <f t="shared" si="23"/>
        <v>0</v>
      </c>
      <c r="M49" s="130">
        <f t="shared" si="24"/>
        <v>0</v>
      </c>
      <c r="N49" s="130">
        <f t="shared" si="25"/>
        <v>0</v>
      </c>
      <c r="O49" s="99">
        <f t="shared" si="26"/>
        <v>0</v>
      </c>
      <c r="P49" s="97"/>
      <c r="Q49" s="106"/>
      <c r="R49" s="100"/>
      <c r="S49" s="101"/>
      <c r="T49" s="596"/>
      <c r="Z49" s="13"/>
    </row>
    <row r="50" spans="1:26" ht="12.75">
      <c r="A50" s="594"/>
      <c r="B50" s="596"/>
      <c r="C50" s="596"/>
      <c r="D50" s="110"/>
      <c r="E50" s="106">
        <f t="shared" si="21"/>
        <v>0</v>
      </c>
      <c r="F50" s="107"/>
      <c r="G50" s="107"/>
      <c r="H50" s="108"/>
      <c r="I50" s="88"/>
      <c r="J50" s="380"/>
      <c r="K50" s="381">
        <f t="shared" si="22"/>
        <v>0</v>
      </c>
      <c r="L50" s="130">
        <f t="shared" si="23"/>
        <v>0</v>
      </c>
      <c r="M50" s="130">
        <f t="shared" si="24"/>
        <v>0</v>
      </c>
      <c r="N50" s="130">
        <f t="shared" si="25"/>
        <v>0</v>
      </c>
      <c r="O50" s="99">
        <f t="shared" si="26"/>
        <v>0</v>
      </c>
      <c r="P50" s="97"/>
      <c r="Q50" s="106"/>
      <c r="R50" s="100"/>
      <c r="S50" s="101"/>
      <c r="T50" s="596"/>
      <c r="Z50" s="13"/>
    </row>
    <row r="51" spans="1:26" ht="13.5" thickBot="1">
      <c r="A51" s="594"/>
      <c r="B51" s="596"/>
      <c r="C51" s="596"/>
      <c r="D51" s="114"/>
      <c r="E51" s="106">
        <f t="shared" si="21"/>
        <v>0</v>
      </c>
      <c r="F51" s="107"/>
      <c r="G51" s="107"/>
      <c r="H51" s="108"/>
      <c r="I51" s="108"/>
      <c r="J51" s="387"/>
      <c r="K51" s="388">
        <f t="shared" si="22"/>
        <v>0</v>
      </c>
      <c r="L51" s="143">
        <f t="shared" si="23"/>
        <v>0</v>
      </c>
      <c r="M51" s="143">
        <f t="shared" si="24"/>
        <v>0</v>
      </c>
      <c r="N51" s="143">
        <f t="shared" si="25"/>
        <v>0</v>
      </c>
      <c r="O51" s="144">
        <f t="shared" si="26"/>
        <v>0</v>
      </c>
      <c r="P51" s="115"/>
      <c r="Q51" s="267"/>
      <c r="R51" s="116"/>
      <c r="S51" s="117"/>
      <c r="T51" s="596"/>
      <c r="Z51" s="13"/>
    </row>
    <row r="52" spans="1:26" ht="12.75" customHeight="1" thickBot="1">
      <c r="A52" s="594"/>
      <c r="B52" s="596"/>
      <c r="C52" s="596"/>
      <c r="D52" s="118" t="s">
        <v>657</v>
      </c>
      <c r="E52" s="393"/>
      <c r="F52" s="394"/>
      <c r="G52" s="394"/>
      <c r="H52" s="394"/>
      <c r="I52" s="394"/>
      <c r="J52" s="382">
        <f aca="true" t="shared" si="27" ref="J52:O52">SUM(J42:J51)</f>
        <v>0</v>
      </c>
      <c r="K52" s="383">
        <f t="shared" si="27"/>
        <v>0</v>
      </c>
      <c r="L52" s="121">
        <f t="shared" si="27"/>
        <v>0</v>
      </c>
      <c r="M52" s="121">
        <f t="shared" si="27"/>
        <v>0</v>
      </c>
      <c r="N52" s="121">
        <f t="shared" si="27"/>
        <v>0</v>
      </c>
      <c r="O52" s="122">
        <f t="shared" si="27"/>
        <v>0</v>
      </c>
      <c r="P52" s="123">
        <f>SUM(P44:P51)</f>
        <v>0</v>
      </c>
      <c r="Q52" s="120">
        <f>SUM(Q44:Q51)</f>
        <v>0</v>
      </c>
      <c r="R52" s="121"/>
      <c r="S52" s="122"/>
      <c r="T52" s="596"/>
      <c r="U52" s="102"/>
      <c r="X52" s="94"/>
      <c r="Z52" s="83"/>
    </row>
    <row r="53" spans="1:26" ht="12.75" customHeight="1" thickBot="1">
      <c r="A53" s="595"/>
      <c r="B53" s="597"/>
      <c r="C53" s="597"/>
      <c r="D53" s="118" t="s">
        <v>824</v>
      </c>
      <c r="E53" s="393"/>
      <c r="F53" s="394"/>
      <c r="G53" s="394"/>
      <c r="H53" s="394"/>
      <c r="I53" s="394"/>
      <c r="J53" s="402"/>
      <c r="K53" s="384">
        <f>K5-K52</f>
        <v>1530</v>
      </c>
      <c r="L53" s="369">
        <f>L5-L52</f>
        <v>78</v>
      </c>
      <c r="M53" s="369">
        <f>M5-M52</f>
        <v>39</v>
      </c>
      <c r="N53" s="369">
        <f>N5-N52</f>
        <v>216.75</v>
      </c>
      <c r="O53" s="385">
        <f>O5-O52</f>
        <v>25</v>
      </c>
      <c r="P53" s="370"/>
      <c r="Q53" s="371"/>
      <c r="R53" s="372"/>
      <c r="S53" s="373"/>
      <c r="T53" s="597"/>
      <c r="U53" s="102"/>
      <c r="X53" s="94"/>
      <c r="Z53" s="83"/>
    </row>
    <row r="54" spans="1:26" ht="12.75">
      <c r="A54" s="555">
        <f>A42+1</f>
        <v>39178</v>
      </c>
      <c r="B54" s="567" t="s">
        <v>139</v>
      </c>
      <c r="C54" s="568" t="s">
        <v>146</v>
      </c>
      <c r="D54" s="85"/>
      <c r="E54" s="86">
        <f aca="true" t="shared" si="28" ref="E54:E63">F54*4+G54*9+H54*4</f>
        <v>0</v>
      </c>
      <c r="F54" s="87"/>
      <c r="G54" s="87"/>
      <c r="H54" s="88"/>
      <c r="I54" s="88"/>
      <c r="J54" s="378"/>
      <c r="K54" s="381">
        <f aca="true" t="shared" si="29" ref="K54:K63">E54/100*$J54</f>
        <v>0</v>
      </c>
      <c r="L54" s="130">
        <f aca="true" t="shared" si="30" ref="L54:L63">F54/100*$J54</f>
        <v>0</v>
      </c>
      <c r="M54" s="130">
        <f aca="true" t="shared" si="31" ref="M54:M63">G54/100*$J54</f>
        <v>0</v>
      </c>
      <c r="N54" s="130">
        <f aca="true" t="shared" si="32" ref="N54:N63">H54/100*$J54</f>
        <v>0</v>
      </c>
      <c r="O54" s="282">
        <f aca="true" t="shared" si="33" ref="O54:O63">I54/100*$J54</f>
        <v>0</v>
      </c>
      <c r="P54" s="91">
        <f>5.2*R54</f>
        <v>0</v>
      </c>
      <c r="Q54" s="127">
        <f>54/490*P54</f>
        <v>0</v>
      </c>
      <c r="R54" s="92"/>
      <c r="S54" s="93" t="s">
        <v>117</v>
      </c>
      <c r="T54" s="562">
        <f>Súlygrafikon!F10</f>
        <v>0</v>
      </c>
      <c r="Z54" s="13"/>
    </row>
    <row r="55" spans="1:26" ht="12.75">
      <c r="A55" s="556"/>
      <c r="B55" s="559"/>
      <c r="C55" s="559"/>
      <c r="D55" s="95"/>
      <c r="E55" s="86">
        <f t="shared" si="28"/>
        <v>0</v>
      </c>
      <c r="F55" s="87"/>
      <c r="G55" s="87"/>
      <c r="H55" s="88"/>
      <c r="I55" s="88"/>
      <c r="J55" s="380"/>
      <c r="K55" s="381">
        <f t="shared" si="29"/>
        <v>0</v>
      </c>
      <c r="L55" s="130">
        <f t="shared" si="30"/>
        <v>0</v>
      </c>
      <c r="M55" s="130">
        <f t="shared" si="31"/>
        <v>0</v>
      </c>
      <c r="N55" s="130">
        <f t="shared" si="32"/>
        <v>0</v>
      </c>
      <c r="O55" s="99">
        <f t="shared" si="33"/>
        <v>0</v>
      </c>
      <c r="P55" s="97">
        <f>8.2*R55</f>
        <v>0</v>
      </c>
      <c r="Q55" s="106">
        <f>54/490*P55</f>
        <v>0</v>
      </c>
      <c r="R55" s="100"/>
      <c r="S55" s="101" t="s">
        <v>118</v>
      </c>
      <c r="T55" s="563"/>
      <c r="Z55" s="13"/>
    </row>
    <row r="56" spans="1:26" ht="12.75">
      <c r="A56" s="556"/>
      <c r="B56" s="559"/>
      <c r="C56" s="559"/>
      <c r="D56" s="105"/>
      <c r="E56" s="106">
        <f t="shared" si="28"/>
        <v>0</v>
      </c>
      <c r="F56" s="107"/>
      <c r="G56" s="107"/>
      <c r="H56" s="108"/>
      <c r="I56" s="88"/>
      <c r="J56" s="380"/>
      <c r="K56" s="381">
        <f t="shared" si="29"/>
        <v>0</v>
      </c>
      <c r="L56" s="130">
        <f t="shared" si="30"/>
        <v>0</v>
      </c>
      <c r="M56" s="130">
        <f t="shared" si="31"/>
        <v>0</v>
      </c>
      <c r="N56" s="130">
        <f t="shared" si="32"/>
        <v>0</v>
      </c>
      <c r="O56" s="99">
        <f t="shared" si="33"/>
        <v>0</v>
      </c>
      <c r="P56" s="97">
        <f>11.2*R56</f>
        <v>0</v>
      </c>
      <c r="Q56" s="106">
        <f>54/490*P56</f>
        <v>0</v>
      </c>
      <c r="R56" s="100"/>
      <c r="S56" s="101" t="s">
        <v>119</v>
      </c>
      <c r="T56" s="563"/>
      <c r="Z56" s="13"/>
    </row>
    <row r="57" spans="1:26" ht="12.75">
      <c r="A57" s="556"/>
      <c r="B57" s="559"/>
      <c r="C57" s="559"/>
      <c r="D57" s="95"/>
      <c r="E57" s="106">
        <f t="shared" si="28"/>
        <v>0</v>
      </c>
      <c r="F57" s="107"/>
      <c r="G57" s="107"/>
      <c r="H57" s="108"/>
      <c r="I57" s="88"/>
      <c r="J57" s="380"/>
      <c r="K57" s="381">
        <f t="shared" si="29"/>
        <v>0</v>
      </c>
      <c r="L57" s="130">
        <f t="shared" si="30"/>
        <v>0</v>
      </c>
      <c r="M57" s="130">
        <f t="shared" si="31"/>
        <v>0</v>
      </c>
      <c r="N57" s="130">
        <f t="shared" si="32"/>
        <v>0</v>
      </c>
      <c r="O57" s="99">
        <f t="shared" si="33"/>
        <v>0</v>
      </c>
      <c r="P57" s="97">
        <f>19.4*R57</f>
        <v>0</v>
      </c>
      <c r="Q57" s="106">
        <f>54/490*P57</f>
        <v>0</v>
      </c>
      <c r="R57" s="100"/>
      <c r="S57" s="101" t="s">
        <v>121</v>
      </c>
      <c r="T57" s="563"/>
      <c r="Z57" s="13"/>
    </row>
    <row r="58" spans="1:26" ht="12.75">
      <c r="A58" s="556"/>
      <c r="B58" s="559"/>
      <c r="C58" s="559"/>
      <c r="D58" s="95"/>
      <c r="E58" s="106">
        <f t="shared" si="28"/>
        <v>0</v>
      </c>
      <c r="F58" s="107"/>
      <c r="G58" s="107"/>
      <c r="H58" s="108"/>
      <c r="I58" s="88"/>
      <c r="J58" s="380"/>
      <c r="K58" s="381">
        <f t="shared" si="29"/>
        <v>0</v>
      </c>
      <c r="L58" s="130">
        <f t="shared" si="30"/>
        <v>0</v>
      </c>
      <c r="M58" s="130">
        <f t="shared" si="31"/>
        <v>0</v>
      </c>
      <c r="N58" s="130">
        <f t="shared" si="32"/>
        <v>0</v>
      </c>
      <c r="O58" s="99">
        <f t="shared" si="33"/>
        <v>0</v>
      </c>
      <c r="P58" s="97"/>
      <c r="Q58" s="106"/>
      <c r="R58" s="100"/>
      <c r="S58" s="101"/>
      <c r="T58" s="563"/>
      <c r="Z58" s="13"/>
    </row>
    <row r="59" spans="1:26" ht="12.75">
      <c r="A59" s="556"/>
      <c r="B59" s="559"/>
      <c r="C59" s="559"/>
      <c r="D59" s="95"/>
      <c r="E59" s="106">
        <f t="shared" si="28"/>
        <v>0</v>
      </c>
      <c r="F59" s="107"/>
      <c r="G59" s="107"/>
      <c r="H59" s="108"/>
      <c r="I59" s="88"/>
      <c r="J59" s="380"/>
      <c r="K59" s="381">
        <f t="shared" si="29"/>
        <v>0</v>
      </c>
      <c r="L59" s="130">
        <f t="shared" si="30"/>
        <v>0</v>
      </c>
      <c r="M59" s="130">
        <f t="shared" si="31"/>
        <v>0</v>
      </c>
      <c r="N59" s="130">
        <f t="shared" si="32"/>
        <v>0</v>
      </c>
      <c r="O59" s="99">
        <f t="shared" si="33"/>
        <v>0</v>
      </c>
      <c r="P59" s="97"/>
      <c r="Q59" s="106"/>
      <c r="R59" s="100"/>
      <c r="S59" s="101"/>
      <c r="T59" s="563"/>
      <c r="Z59" s="13"/>
    </row>
    <row r="60" spans="1:26" ht="12.75" customHeight="1">
      <c r="A60" s="556"/>
      <c r="B60" s="559"/>
      <c r="C60" s="559"/>
      <c r="D60" s="146"/>
      <c r="E60" s="142">
        <f t="shared" si="28"/>
        <v>0</v>
      </c>
      <c r="F60" s="147"/>
      <c r="G60" s="147"/>
      <c r="H60" s="148"/>
      <c r="I60" s="286"/>
      <c r="J60" s="389"/>
      <c r="K60" s="381">
        <f t="shared" si="29"/>
        <v>0</v>
      </c>
      <c r="L60" s="130">
        <f t="shared" si="30"/>
        <v>0</v>
      </c>
      <c r="M60" s="130">
        <f t="shared" si="31"/>
        <v>0</v>
      </c>
      <c r="N60" s="130">
        <f t="shared" si="32"/>
        <v>0</v>
      </c>
      <c r="O60" s="99">
        <f t="shared" si="33"/>
        <v>0</v>
      </c>
      <c r="P60" s="97"/>
      <c r="Q60" s="106"/>
      <c r="R60" s="100"/>
      <c r="S60" s="101"/>
      <c r="T60" s="563"/>
      <c r="Z60" s="13"/>
    </row>
    <row r="61" spans="1:26" ht="12.75">
      <c r="A61" s="556"/>
      <c r="B61" s="559"/>
      <c r="C61" s="559"/>
      <c r="D61" s="150"/>
      <c r="E61" s="142">
        <f t="shared" si="28"/>
        <v>0</v>
      </c>
      <c r="F61" s="147"/>
      <c r="G61" s="147"/>
      <c r="H61" s="148"/>
      <c r="I61" s="286"/>
      <c r="J61" s="390"/>
      <c r="K61" s="381">
        <f t="shared" si="29"/>
        <v>0</v>
      </c>
      <c r="L61" s="130">
        <f t="shared" si="30"/>
        <v>0</v>
      </c>
      <c r="M61" s="130">
        <f t="shared" si="31"/>
        <v>0</v>
      </c>
      <c r="N61" s="130">
        <f t="shared" si="32"/>
        <v>0</v>
      </c>
      <c r="O61" s="99">
        <f t="shared" si="33"/>
        <v>0</v>
      </c>
      <c r="P61" s="97"/>
      <c r="Q61" s="106"/>
      <c r="R61" s="100"/>
      <c r="S61" s="101"/>
      <c r="T61" s="563"/>
      <c r="Z61" s="13"/>
    </row>
    <row r="62" spans="1:26" ht="12.75">
      <c r="A62" s="556"/>
      <c r="B62" s="559"/>
      <c r="C62" s="559"/>
      <c r="D62" s="110"/>
      <c r="E62" s="106">
        <f t="shared" si="28"/>
        <v>0</v>
      </c>
      <c r="F62" s="107"/>
      <c r="G62" s="107"/>
      <c r="H62" s="108"/>
      <c r="I62" s="286"/>
      <c r="J62" s="380"/>
      <c r="K62" s="381">
        <f t="shared" si="29"/>
        <v>0</v>
      </c>
      <c r="L62" s="130">
        <f t="shared" si="30"/>
        <v>0</v>
      </c>
      <c r="M62" s="130">
        <f t="shared" si="31"/>
        <v>0</v>
      </c>
      <c r="N62" s="130">
        <f t="shared" si="32"/>
        <v>0</v>
      </c>
      <c r="O62" s="99">
        <f t="shared" si="33"/>
        <v>0</v>
      </c>
      <c r="P62" s="97"/>
      <c r="Q62" s="106"/>
      <c r="R62" s="100"/>
      <c r="S62" s="101"/>
      <c r="T62" s="563"/>
      <c r="Z62" s="13"/>
    </row>
    <row r="63" spans="1:26" ht="15" customHeight="1" thickBot="1">
      <c r="A63" s="556"/>
      <c r="B63" s="559"/>
      <c r="C63" s="559"/>
      <c r="D63" s="114"/>
      <c r="E63" s="106">
        <f t="shared" si="28"/>
        <v>0</v>
      </c>
      <c r="F63" s="107"/>
      <c r="G63" s="107"/>
      <c r="H63" s="108"/>
      <c r="I63" s="108"/>
      <c r="J63" s="387"/>
      <c r="K63" s="388">
        <f t="shared" si="29"/>
        <v>0</v>
      </c>
      <c r="L63" s="143">
        <f t="shared" si="30"/>
        <v>0</v>
      </c>
      <c r="M63" s="143">
        <f t="shared" si="31"/>
        <v>0</v>
      </c>
      <c r="N63" s="143">
        <f t="shared" si="32"/>
        <v>0</v>
      </c>
      <c r="O63" s="144">
        <f t="shared" si="33"/>
        <v>0</v>
      </c>
      <c r="P63" s="115"/>
      <c r="Q63" s="267"/>
      <c r="R63" s="116"/>
      <c r="S63" s="117"/>
      <c r="T63" s="563"/>
      <c r="Z63" s="13"/>
    </row>
    <row r="64" spans="1:26" ht="12.75" customHeight="1" thickBot="1">
      <c r="A64" s="556"/>
      <c r="B64" s="559"/>
      <c r="C64" s="559"/>
      <c r="D64" s="118" t="s">
        <v>657</v>
      </c>
      <c r="E64" s="393"/>
      <c r="F64" s="394"/>
      <c r="G64" s="394"/>
      <c r="H64" s="394"/>
      <c r="I64" s="394"/>
      <c r="J64" s="382">
        <f aca="true" t="shared" si="34" ref="J64:O64">SUM(J54:J63)</f>
        <v>0</v>
      </c>
      <c r="K64" s="383">
        <f t="shared" si="34"/>
        <v>0</v>
      </c>
      <c r="L64" s="121">
        <f t="shared" si="34"/>
        <v>0</v>
      </c>
      <c r="M64" s="121">
        <f t="shared" si="34"/>
        <v>0</v>
      </c>
      <c r="N64" s="121">
        <f t="shared" si="34"/>
        <v>0</v>
      </c>
      <c r="O64" s="122">
        <f t="shared" si="34"/>
        <v>0</v>
      </c>
      <c r="P64" s="123">
        <f>SUM(P56:P63)</f>
        <v>0</v>
      </c>
      <c r="Q64" s="120">
        <f>SUM(Q56:Q63)</f>
        <v>0</v>
      </c>
      <c r="R64" s="121"/>
      <c r="S64" s="122"/>
      <c r="T64" s="563"/>
      <c r="U64" s="102"/>
      <c r="X64" s="94"/>
      <c r="Z64" s="83"/>
    </row>
    <row r="65" spans="1:26" ht="12.75" customHeight="1" thickBot="1">
      <c r="A65" s="557"/>
      <c r="B65" s="590"/>
      <c r="C65" s="590"/>
      <c r="D65" s="118" t="s">
        <v>824</v>
      </c>
      <c r="E65" s="393"/>
      <c r="F65" s="394"/>
      <c r="G65" s="394"/>
      <c r="H65" s="394"/>
      <c r="I65" s="394"/>
      <c r="J65" s="402"/>
      <c r="K65" s="384">
        <f>K5-K64</f>
        <v>1530</v>
      </c>
      <c r="L65" s="369">
        <f>L5-L64</f>
        <v>78</v>
      </c>
      <c r="M65" s="369">
        <f>M5-M64</f>
        <v>39</v>
      </c>
      <c r="N65" s="369">
        <f>N5-N64</f>
        <v>216.75</v>
      </c>
      <c r="O65" s="385">
        <f>O5-O64</f>
        <v>25</v>
      </c>
      <c r="P65" s="370"/>
      <c r="Q65" s="371"/>
      <c r="R65" s="372"/>
      <c r="S65" s="373"/>
      <c r="T65" s="564"/>
      <c r="U65" s="102"/>
      <c r="X65" s="94"/>
      <c r="Z65" s="83"/>
    </row>
    <row r="66" spans="1:26" ht="12.75">
      <c r="A66" s="555">
        <f>A54+1</f>
        <v>39179</v>
      </c>
      <c r="B66" s="588" t="s">
        <v>140</v>
      </c>
      <c r="C66" s="589" t="str">
        <f>$C18</f>
        <v>Keményítő</v>
      </c>
      <c r="D66" s="85"/>
      <c r="E66" s="86">
        <f aca="true" t="shared" si="35" ref="E66:E75">F66*4+G66*9+H66*4</f>
        <v>0</v>
      </c>
      <c r="F66" s="87"/>
      <c r="G66" s="87"/>
      <c r="H66" s="88"/>
      <c r="I66" s="88"/>
      <c r="J66" s="378"/>
      <c r="K66" s="386">
        <f aca="true" t="shared" si="36" ref="K66:K75">E66/100*$J66</f>
        <v>0</v>
      </c>
      <c r="L66" s="221">
        <f aca="true" t="shared" si="37" ref="L66:L75">F66/100*$J66</f>
        <v>0</v>
      </c>
      <c r="M66" s="221">
        <f aca="true" t="shared" si="38" ref="M66:M75">G66/100*$J66</f>
        <v>0</v>
      </c>
      <c r="N66" s="221">
        <f aca="true" t="shared" si="39" ref="N66:N75">H66/100*$J66</f>
        <v>0</v>
      </c>
      <c r="O66" s="129">
        <f aca="true" t="shared" si="40" ref="O66:O75">I66/100*$J66</f>
        <v>0</v>
      </c>
      <c r="P66" s="91">
        <f>5.2*R66</f>
        <v>0</v>
      </c>
      <c r="Q66" s="127">
        <f>54/490*P66</f>
        <v>0</v>
      </c>
      <c r="R66" s="92"/>
      <c r="S66" s="93" t="s">
        <v>117</v>
      </c>
      <c r="T66" s="562">
        <f>Súlygrafikon!F11</f>
        <v>0</v>
      </c>
      <c r="Z66" s="13"/>
    </row>
    <row r="67" spans="1:26" ht="12.75">
      <c r="A67" s="556"/>
      <c r="B67" s="559"/>
      <c r="C67" s="559"/>
      <c r="D67" s="95"/>
      <c r="E67" s="86">
        <f t="shared" si="35"/>
        <v>0</v>
      </c>
      <c r="F67" s="87"/>
      <c r="G67" s="87"/>
      <c r="H67" s="88"/>
      <c r="I67" s="88"/>
      <c r="J67" s="380"/>
      <c r="K67" s="381">
        <f t="shared" si="36"/>
        <v>0</v>
      </c>
      <c r="L67" s="130">
        <f t="shared" si="37"/>
        <v>0</v>
      </c>
      <c r="M67" s="130">
        <f t="shared" si="38"/>
        <v>0</v>
      </c>
      <c r="N67" s="130">
        <f t="shared" si="39"/>
        <v>0</v>
      </c>
      <c r="O67" s="99">
        <f t="shared" si="40"/>
        <v>0</v>
      </c>
      <c r="P67" s="97">
        <f>8.2*R67</f>
        <v>0</v>
      </c>
      <c r="Q67" s="106">
        <f>54/490*P67</f>
        <v>0</v>
      </c>
      <c r="R67" s="100"/>
      <c r="S67" s="101" t="s">
        <v>118</v>
      </c>
      <c r="T67" s="563"/>
      <c r="Z67" s="13"/>
    </row>
    <row r="68" spans="1:26" ht="12.75">
      <c r="A68" s="556"/>
      <c r="B68" s="559"/>
      <c r="C68" s="559"/>
      <c r="D68" s="105"/>
      <c r="E68" s="106">
        <f t="shared" si="35"/>
        <v>0</v>
      </c>
      <c r="F68" s="107"/>
      <c r="G68" s="107"/>
      <c r="H68" s="108"/>
      <c r="I68" s="88"/>
      <c r="J68" s="380"/>
      <c r="K68" s="381">
        <f t="shared" si="36"/>
        <v>0</v>
      </c>
      <c r="L68" s="130">
        <f t="shared" si="37"/>
        <v>0</v>
      </c>
      <c r="M68" s="130">
        <f t="shared" si="38"/>
        <v>0</v>
      </c>
      <c r="N68" s="130">
        <f t="shared" si="39"/>
        <v>0</v>
      </c>
      <c r="O68" s="99">
        <f t="shared" si="40"/>
        <v>0</v>
      </c>
      <c r="P68" s="97">
        <f>11.2*R68</f>
        <v>0</v>
      </c>
      <c r="Q68" s="106">
        <f>54/490*P68</f>
        <v>0</v>
      </c>
      <c r="R68" s="100"/>
      <c r="S68" s="101" t="s">
        <v>119</v>
      </c>
      <c r="T68" s="563"/>
      <c r="Z68" s="13"/>
    </row>
    <row r="69" spans="1:26" ht="12.75">
      <c r="A69" s="556"/>
      <c r="B69" s="559"/>
      <c r="C69" s="559"/>
      <c r="D69" s="95"/>
      <c r="E69" s="106">
        <f t="shared" si="35"/>
        <v>0</v>
      </c>
      <c r="F69" s="107"/>
      <c r="G69" s="107"/>
      <c r="H69" s="108"/>
      <c r="I69" s="88"/>
      <c r="J69" s="380"/>
      <c r="K69" s="381">
        <f t="shared" si="36"/>
        <v>0</v>
      </c>
      <c r="L69" s="130">
        <f t="shared" si="37"/>
        <v>0</v>
      </c>
      <c r="M69" s="130">
        <f t="shared" si="38"/>
        <v>0</v>
      </c>
      <c r="N69" s="130">
        <f t="shared" si="39"/>
        <v>0</v>
      </c>
      <c r="O69" s="99">
        <f t="shared" si="40"/>
        <v>0</v>
      </c>
      <c r="P69" s="97">
        <f>19.4*R69</f>
        <v>0</v>
      </c>
      <c r="Q69" s="106">
        <f>54/490*P69</f>
        <v>0</v>
      </c>
      <c r="R69" s="100"/>
      <c r="S69" s="101" t="s">
        <v>121</v>
      </c>
      <c r="T69" s="563"/>
      <c r="Z69" s="13"/>
    </row>
    <row r="70" spans="1:26" ht="12.75">
      <c r="A70" s="556"/>
      <c r="B70" s="559"/>
      <c r="C70" s="559"/>
      <c r="D70" s="110"/>
      <c r="E70" s="106">
        <f t="shared" si="35"/>
        <v>0</v>
      </c>
      <c r="F70" s="107"/>
      <c r="G70" s="107"/>
      <c r="H70" s="108"/>
      <c r="I70" s="88"/>
      <c r="J70" s="380"/>
      <c r="K70" s="381">
        <f t="shared" si="36"/>
        <v>0</v>
      </c>
      <c r="L70" s="130">
        <f t="shared" si="37"/>
        <v>0</v>
      </c>
      <c r="M70" s="130">
        <f t="shared" si="38"/>
        <v>0</v>
      </c>
      <c r="N70" s="130">
        <f t="shared" si="39"/>
        <v>0</v>
      </c>
      <c r="O70" s="99">
        <f t="shared" si="40"/>
        <v>0</v>
      </c>
      <c r="P70" s="97"/>
      <c r="Q70" s="106"/>
      <c r="R70" s="100"/>
      <c r="S70" s="101"/>
      <c r="T70" s="563"/>
      <c r="Z70" s="13"/>
    </row>
    <row r="71" spans="1:26" ht="12.75" customHeight="1">
      <c r="A71" s="556"/>
      <c r="B71" s="559"/>
      <c r="C71" s="559"/>
      <c r="D71" s="110"/>
      <c r="E71" s="106">
        <f t="shared" si="35"/>
        <v>0</v>
      </c>
      <c r="F71" s="107"/>
      <c r="G71" s="107"/>
      <c r="H71" s="108"/>
      <c r="I71" s="88"/>
      <c r="J71" s="380"/>
      <c r="K71" s="381">
        <f t="shared" si="36"/>
        <v>0</v>
      </c>
      <c r="L71" s="130">
        <f t="shared" si="37"/>
        <v>0</v>
      </c>
      <c r="M71" s="130">
        <f t="shared" si="38"/>
        <v>0</v>
      </c>
      <c r="N71" s="130">
        <f t="shared" si="39"/>
        <v>0</v>
      </c>
      <c r="O71" s="99">
        <f t="shared" si="40"/>
        <v>0</v>
      </c>
      <c r="P71" s="97"/>
      <c r="Q71" s="106"/>
      <c r="R71" s="100"/>
      <c r="S71" s="101"/>
      <c r="T71" s="563"/>
      <c r="Z71" s="13"/>
    </row>
    <row r="72" spans="1:26" ht="12.75">
      <c r="A72" s="556"/>
      <c r="B72" s="559"/>
      <c r="C72" s="559"/>
      <c r="D72" s="105"/>
      <c r="E72" s="106">
        <f t="shared" si="35"/>
        <v>0</v>
      </c>
      <c r="F72" s="107"/>
      <c r="G72" s="107"/>
      <c r="H72" s="108"/>
      <c r="I72" s="88"/>
      <c r="J72" s="380"/>
      <c r="K72" s="381">
        <f t="shared" si="36"/>
        <v>0</v>
      </c>
      <c r="L72" s="130">
        <f t="shared" si="37"/>
        <v>0</v>
      </c>
      <c r="M72" s="130">
        <f t="shared" si="38"/>
        <v>0</v>
      </c>
      <c r="N72" s="130">
        <f t="shared" si="39"/>
        <v>0</v>
      </c>
      <c r="O72" s="99">
        <f t="shared" si="40"/>
        <v>0</v>
      </c>
      <c r="P72" s="97"/>
      <c r="Q72" s="106"/>
      <c r="R72" s="100"/>
      <c r="S72" s="101"/>
      <c r="T72" s="563"/>
      <c r="Z72" s="13"/>
    </row>
    <row r="73" spans="1:26" ht="12.75">
      <c r="A73" s="556"/>
      <c r="B73" s="559"/>
      <c r="C73" s="559"/>
      <c r="D73" s="110"/>
      <c r="E73" s="142">
        <f t="shared" si="35"/>
        <v>0</v>
      </c>
      <c r="F73" s="107"/>
      <c r="G73" s="107"/>
      <c r="H73" s="108"/>
      <c r="I73" s="108"/>
      <c r="J73" s="387"/>
      <c r="K73" s="381">
        <f t="shared" si="36"/>
        <v>0</v>
      </c>
      <c r="L73" s="130">
        <f t="shared" si="37"/>
        <v>0</v>
      </c>
      <c r="M73" s="130">
        <f t="shared" si="38"/>
        <v>0</v>
      </c>
      <c r="N73" s="130">
        <f t="shared" si="39"/>
        <v>0</v>
      </c>
      <c r="O73" s="99">
        <f t="shared" si="40"/>
        <v>0</v>
      </c>
      <c r="P73" s="97"/>
      <c r="Q73" s="106"/>
      <c r="R73" s="100"/>
      <c r="S73" s="101"/>
      <c r="T73" s="563"/>
      <c r="Z73" s="13"/>
    </row>
    <row r="74" spans="1:26" ht="12.75">
      <c r="A74" s="556"/>
      <c r="B74" s="559"/>
      <c r="C74" s="559"/>
      <c r="D74" s="110"/>
      <c r="E74" s="142">
        <f t="shared" si="35"/>
        <v>0</v>
      </c>
      <c r="F74" s="107"/>
      <c r="G74" s="107"/>
      <c r="H74" s="108"/>
      <c r="I74" s="108"/>
      <c r="J74" s="387"/>
      <c r="K74" s="381">
        <f t="shared" si="36"/>
        <v>0</v>
      </c>
      <c r="L74" s="130">
        <f t="shared" si="37"/>
        <v>0</v>
      </c>
      <c r="M74" s="130">
        <f t="shared" si="38"/>
        <v>0</v>
      </c>
      <c r="N74" s="130">
        <f t="shared" si="39"/>
        <v>0</v>
      </c>
      <c r="O74" s="99">
        <f t="shared" si="40"/>
        <v>0</v>
      </c>
      <c r="P74" s="97"/>
      <c r="Q74" s="106"/>
      <c r="R74" s="100"/>
      <c r="S74" s="101"/>
      <c r="T74" s="563"/>
      <c r="Z74" s="13"/>
    </row>
    <row r="75" spans="1:26" ht="13.5" thickBot="1">
      <c r="A75" s="556"/>
      <c r="B75" s="559"/>
      <c r="C75" s="559"/>
      <c r="D75" s="114"/>
      <c r="E75" s="106">
        <f t="shared" si="35"/>
        <v>0</v>
      </c>
      <c r="F75" s="107"/>
      <c r="G75" s="107"/>
      <c r="H75" s="108"/>
      <c r="I75" s="108"/>
      <c r="J75" s="387"/>
      <c r="K75" s="381">
        <f t="shared" si="36"/>
        <v>0</v>
      </c>
      <c r="L75" s="130">
        <f t="shared" si="37"/>
        <v>0</v>
      </c>
      <c r="M75" s="130">
        <f t="shared" si="38"/>
        <v>0</v>
      </c>
      <c r="N75" s="130">
        <f t="shared" si="39"/>
        <v>0</v>
      </c>
      <c r="O75" s="144">
        <f t="shared" si="40"/>
        <v>0</v>
      </c>
      <c r="P75" s="115"/>
      <c r="Q75" s="267"/>
      <c r="R75" s="116"/>
      <c r="S75" s="117"/>
      <c r="T75" s="563"/>
      <c r="Z75" s="13"/>
    </row>
    <row r="76" spans="1:26" ht="12.75" customHeight="1" thickBot="1">
      <c r="A76" s="556"/>
      <c r="B76" s="559"/>
      <c r="C76" s="559"/>
      <c r="D76" s="118" t="s">
        <v>657</v>
      </c>
      <c r="E76" s="393"/>
      <c r="F76" s="394"/>
      <c r="G76" s="394"/>
      <c r="H76" s="394"/>
      <c r="I76" s="394"/>
      <c r="J76" s="382">
        <f aca="true" t="shared" si="41" ref="J76:O76">SUM(J66:J75)</f>
        <v>0</v>
      </c>
      <c r="K76" s="383">
        <f t="shared" si="41"/>
        <v>0</v>
      </c>
      <c r="L76" s="121">
        <f t="shared" si="41"/>
        <v>0</v>
      </c>
      <c r="M76" s="121">
        <f t="shared" si="41"/>
        <v>0</v>
      </c>
      <c r="N76" s="121">
        <f t="shared" si="41"/>
        <v>0</v>
      </c>
      <c r="O76" s="122">
        <f t="shared" si="41"/>
        <v>0</v>
      </c>
      <c r="P76" s="123">
        <f>SUM(P68:P75)</f>
        <v>0</v>
      </c>
      <c r="Q76" s="120">
        <f>SUM(Q68:Q75)</f>
        <v>0</v>
      </c>
      <c r="R76" s="121"/>
      <c r="S76" s="122"/>
      <c r="T76" s="563"/>
      <c r="U76" s="102"/>
      <c r="X76" s="94"/>
      <c r="Z76" s="83"/>
    </row>
    <row r="77" spans="1:26" ht="12.75" customHeight="1" thickBot="1">
      <c r="A77" s="557"/>
      <c r="B77" s="590"/>
      <c r="C77" s="590"/>
      <c r="D77" s="118" t="s">
        <v>824</v>
      </c>
      <c r="E77" s="393"/>
      <c r="F77" s="394"/>
      <c r="G77" s="394"/>
      <c r="H77" s="394"/>
      <c r="I77" s="394"/>
      <c r="J77" s="402"/>
      <c r="K77" s="384">
        <f>K5-K76</f>
        <v>1530</v>
      </c>
      <c r="L77" s="369">
        <f>L5-L76</f>
        <v>78</v>
      </c>
      <c r="M77" s="369">
        <f>M5-M76</f>
        <v>39</v>
      </c>
      <c r="N77" s="369">
        <f>N5-N76</f>
        <v>216.75</v>
      </c>
      <c r="O77" s="385">
        <f>O5-O76</f>
        <v>25</v>
      </c>
      <c r="P77" s="370"/>
      <c r="Q77" s="371"/>
      <c r="R77" s="372"/>
      <c r="S77" s="373"/>
      <c r="T77" s="564"/>
      <c r="U77" s="102"/>
      <c r="X77" s="94"/>
      <c r="Z77" s="83"/>
    </row>
    <row r="78" spans="1:26" ht="12.75">
      <c r="A78" s="555">
        <f>A66+1</f>
        <v>39180</v>
      </c>
      <c r="B78" s="588" t="s">
        <v>141</v>
      </c>
      <c r="C78" s="589" t="str">
        <f>$C30</f>
        <v>Szénhidrát</v>
      </c>
      <c r="D78" s="85"/>
      <c r="E78" s="127">
        <f aca="true" t="shared" si="42" ref="E78:E87">F78*4+G78*9+H78*4</f>
        <v>0</v>
      </c>
      <c r="F78" s="158"/>
      <c r="G78" s="158"/>
      <c r="H78" s="159"/>
      <c r="I78" s="159"/>
      <c r="J78" s="378"/>
      <c r="K78" s="386">
        <f aca="true" t="shared" si="43" ref="K78:K87">E78/100*$J78</f>
        <v>0</v>
      </c>
      <c r="L78" s="221">
        <f aca="true" t="shared" si="44" ref="L78:L87">F78/100*$J78</f>
        <v>0</v>
      </c>
      <c r="M78" s="221">
        <f aca="true" t="shared" si="45" ref="M78:M87">G78/100*$J78</f>
        <v>0</v>
      </c>
      <c r="N78" s="221">
        <f aca="true" t="shared" si="46" ref="N78:N87">H78/100*$J78</f>
        <v>0</v>
      </c>
      <c r="O78" s="129">
        <f aca="true" t="shared" si="47" ref="O78:O87">I78/100*$J78</f>
        <v>0</v>
      </c>
      <c r="P78" s="91">
        <f>5.2*R78</f>
        <v>0</v>
      </c>
      <c r="Q78" s="127">
        <f>54/490*P78</f>
        <v>0</v>
      </c>
      <c r="R78" s="92"/>
      <c r="S78" s="93" t="s">
        <v>117</v>
      </c>
      <c r="T78" s="562">
        <f>Súlygrafikon!F12</f>
        <v>0</v>
      </c>
      <c r="Z78" s="13"/>
    </row>
    <row r="79" spans="1:26" ht="12.75">
      <c r="A79" s="556"/>
      <c r="B79" s="559"/>
      <c r="C79" s="559"/>
      <c r="D79" s="110"/>
      <c r="E79" s="106">
        <f t="shared" si="42"/>
        <v>0</v>
      </c>
      <c r="F79" s="107"/>
      <c r="G79" s="107"/>
      <c r="H79" s="108"/>
      <c r="I79" s="108"/>
      <c r="J79" s="387"/>
      <c r="K79" s="381">
        <f t="shared" si="43"/>
        <v>0</v>
      </c>
      <c r="L79" s="130">
        <f t="shared" si="44"/>
        <v>0</v>
      </c>
      <c r="M79" s="130">
        <f t="shared" si="45"/>
        <v>0</v>
      </c>
      <c r="N79" s="130">
        <f t="shared" si="46"/>
        <v>0</v>
      </c>
      <c r="O79" s="99">
        <f t="shared" si="47"/>
        <v>0</v>
      </c>
      <c r="P79" s="97">
        <f>8.2*R79</f>
        <v>0</v>
      </c>
      <c r="Q79" s="106">
        <f>54/490*P79</f>
        <v>0</v>
      </c>
      <c r="R79" s="100"/>
      <c r="S79" s="101" t="s">
        <v>118</v>
      </c>
      <c r="T79" s="563"/>
      <c r="Z79" s="13"/>
    </row>
    <row r="80" spans="1:26" ht="12.75">
      <c r="A80" s="556"/>
      <c r="B80" s="559"/>
      <c r="C80" s="559"/>
      <c r="D80" s="105"/>
      <c r="E80" s="142">
        <f t="shared" si="42"/>
        <v>0</v>
      </c>
      <c r="F80" s="107"/>
      <c r="G80" s="107"/>
      <c r="H80" s="108"/>
      <c r="I80" s="108"/>
      <c r="J80" s="387"/>
      <c r="K80" s="381">
        <f t="shared" si="43"/>
        <v>0</v>
      </c>
      <c r="L80" s="130">
        <f t="shared" si="44"/>
        <v>0</v>
      </c>
      <c r="M80" s="130">
        <f t="shared" si="45"/>
        <v>0</v>
      </c>
      <c r="N80" s="130">
        <f t="shared" si="46"/>
        <v>0</v>
      </c>
      <c r="O80" s="99">
        <f t="shared" si="47"/>
        <v>0</v>
      </c>
      <c r="P80" s="97">
        <f>11.2*R80</f>
        <v>0</v>
      </c>
      <c r="Q80" s="106">
        <f>54/490*P80</f>
        <v>0</v>
      </c>
      <c r="R80" s="100"/>
      <c r="S80" s="101" t="s">
        <v>119</v>
      </c>
      <c r="T80" s="563"/>
      <c r="Z80" s="13"/>
    </row>
    <row r="81" spans="1:26" ht="12.75">
      <c r="A81" s="556"/>
      <c r="B81" s="559"/>
      <c r="C81" s="559"/>
      <c r="D81" s="110"/>
      <c r="E81" s="106">
        <f t="shared" si="42"/>
        <v>0</v>
      </c>
      <c r="F81" s="107"/>
      <c r="G81" s="107"/>
      <c r="H81" s="108"/>
      <c r="I81" s="108"/>
      <c r="J81" s="387"/>
      <c r="K81" s="381">
        <f t="shared" si="43"/>
        <v>0</v>
      </c>
      <c r="L81" s="130">
        <f t="shared" si="44"/>
        <v>0</v>
      </c>
      <c r="M81" s="130">
        <f t="shared" si="45"/>
        <v>0</v>
      </c>
      <c r="N81" s="130">
        <f t="shared" si="46"/>
        <v>0</v>
      </c>
      <c r="O81" s="99">
        <f t="shared" si="47"/>
        <v>0</v>
      </c>
      <c r="P81" s="97">
        <f>19.4*R81</f>
        <v>0</v>
      </c>
      <c r="Q81" s="106">
        <f>54/490*P81</f>
        <v>0</v>
      </c>
      <c r="R81" s="100"/>
      <c r="S81" s="101" t="s">
        <v>121</v>
      </c>
      <c r="T81" s="563"/>
      <c r="Z81" s="13"/>
    </row>
    <row r="82" spans="1:26" ht="12.75" customHeight="1">
      <c r="A82" s="556"/>
      <c r="B82" s="559"/>
      <c r="C82" s="559"/>
      <c r="D82" s="110"/>
      <c r="E82" s="106">
        <f t="shared" si="42"/>
        <v>0</v>
      </c>
      <c r="F82" s="107"/>
      <c r="G82" s="107"/>
      <c r="H82" s="108"/>
      <c r="I82" s="108"/>
      <c r="J82" s="387"/>
      <c r="K82" s="381">
        <f t="shared" si="43"/>
        <v>0</v>
      </c>
      <c r="L82" s="130">
        <f t="shared" si="44"/>
        <v>0</v>
      </c>
      <c r="M82" s="130">
        <f t="shared" si="45"/>
        <v>0</v>
      </c>
      <c r="N82" s="130">
        <f t="shared" si="46"/>
        <v>0</v>
      </c>
      <c r="O82" s="99">
        <f t="shared" si="47"/>
        <v>0</v>
      </c>
      <c r="P82" s="97"/>
      <c r="Q82" s="106"/>
      <c r="R82" s="100"/>
      <c r="S82" s="101"/>
      <c r="T82" s="563"/>
      <c r="Z82" s="13"/>
    </row>
    <row r="83" spans="1:26" ht="12.75">
      <c r="A83" s="556"/>
      <c r="B83" s="559"/>
      <c r="C83" s="559"/>
      <c r="D83" s="110"/>
      <c r="E83" s="106">
        <f t="shared" si="42"/>
        <v>0</v>
      </c>
      <c r="F83" s="107"/>
      <c r="G83" s="107"/>
      <c r="H83" s="108"/>
      <c r="I83" s="88"/>
      <c r="J83" s="380"/>
      <c r="K83" s="381">
        <f t="shared" si="43"/>
        <v>0</v>
      </c>
      <c r="L83" s="130">
        <f t="shared" si="44"/>
        <v>0</v>
      </c>
      <c r="M83" s="130">
        <f t="shared" si="45"/>
        <v>0</v>
      </c>
      <c r="N83" s="130">
        <f t="shared" si="46"/>
        <v>0</v>
      </c>
      <c r="O83" s="99">
        <f t="shared" si="47"/>
        <v>0</v>
      </c>
      <c r="P83" s="97"/>
      <c r="Q83" s="106"/>
      <c r="R83" s="100"/>
      <c r="S83" s="101"/>
      <c r="T83" s="563"/>
      <c r="Z83" s="13"/>
    </row>
    <row r="84" spans="1:26" ht="12.75">
      <c r="A84" s="556"/>
      <c r="B84" s="559"/>
      <c r="C84" s="559"/>
      <c r="D84" s="105"/>
      <c r="E84" s="106">
        <f t="shared" si="42"/>
        <v>0</v>
      </c>
      <c r="F84" s="107"/>
      <c r="G84" s="107"/>
      <c r="H84" s="108"/>
      <c r="I84" s="108"/>
      <c r="J84" s="387"/>
      <c r="K84" s="381">
        <f t="shared" si="43"/>
        <v>0</v>
      </c>
      <c r="L84" s="130">
        <f t="shared" si="44"/>
        <v>0</v>
      </c>
      <c r="M84" s="130">
        <f t="shared" si="45"/>
        <v>0</v>
      </c>
      <c r="N84" s="130">
        <f t="shared" si="46"/>
        <v>0</v>
      </c>
      <c r="O84" s="99">
        <f t="shared" si="47"/>
        <v>0</v>
      </c>
      <c r="P84" s="97"/>
      <c r="Q84" s="106"/>
      <c r="R84" s="100"/>
      <c r="S84" s="101"/>
      <c r="T84" s="563"/>
      <c r="Z84" s="13"/>
    </row>
    <row r="85" spans="1:26" ht="12.75">
      <c r="A85" s="556"/>
      <c r="B85" s="559"/>
      <c r="C85" s="559"/>
      <c r="D85" s="110"/>
      <c r="E85" s="106">
        <f t="shared" si="42"/>
        <v>0</v>
      </c>
      <c r="F85" s="107"/>
      <c r="G85" s="107"/>
      <c r="H85" s="108"/>
      <c r="I85" s="88"/>
      <c r="J85" s="380"/>
      <c r="K85" s="381">
        <f t="shared" si="43"/>
        <v>0</v>
      </c>
      <c r="L85" s="130">
        <f t="shared" si="44"/>
        <v>0</v>
      </c>
      <c r="M85" s="130">
        <f t="shared" si="45"/>
        <v>0</v>
      </c>
      <c r="N85" s="130">
        <f t="shared" si="46"/>
        <v>0</v>
      </c>
      <c r="O85" s="99">
        <f t="shared" si="47"/>
        <v>0</v>
      </c>
      <c r="P85" s="97"/>
      <c r="Q85" s="106"/>
      <c r="R85" s="100"/>
      <c r="S85" s="101"/>
      <c r="T85" s="563"/>
      <c r="Z85" s="13"/>
    </row>
    <row r="86" spans="1:26" ht="12.75">
      <c r="A86" s="556"/>
      <c r="B86" s="559"/>
      <c r="C86" s="559"/>
      <c r="D86" s="110"/>
      <c r="E86" s="106">
        <f t="shared" si="42"/>
        <v>0</v>
      </c>
      <c r="F86" s="107"/>
      <c r="G86" s="107"/>
      <c r="H86" s="108"/>
      <c r="I86" s="88"/>
      <c r="J86" s="380"/>
      <c r="K86" s="381">
        <f t="shared" si="43"/>
        <v>0</v>
      </c>
      <c r="L86" s="130">
        <f t="shared" si="44"/>
        <v>0</v>
      </c>
      <c r="M86" s="130">
        <f t="shared" si="45"/>
        <v>0</v>
      </c>
      <c r="N86" s="130">
        <f t="shared" si="46"/>
        <v>0</v>
      </c>
      <c r="O86" s="99">
        <f t="shared" si="47"/>
        <v>0</v>
      </c>
      <c r="P86" s="97"/>
      <c r="Q86" s="106"/>
      <c r="R86" s="100"/>
      <c r="S86" s="101"/>
      <c r="T86" s="563"/>
      <c r="Z86" s="13"/>
    </row>
    <row r="87" spans="1:26" ht="12.75" customHeight="1" thickBot="1">
      <c r="A87" s="556"/>
      <c r="B87" s="559"/>
      <c r="C87" s="559"/>
      <c r="D87" s="114"/>
      <c r="E87" s="106">
        <f t="shared" si="42"/>
        <v>0</v>
      </c>
      <c r="F87" s="107"/>
      <c r="G87" s="107"/>
      <c r="H87" s="108"/>
      <c r="I87" s="108"/>
      <c r="J87" s="387"/>
      <c r="K87" s="381">
        <f t="shared" si="43"/>
        <v>0</v>
      </c>
      <c r="L87" s="130">
        <f t="shared" si="44"/>
        <v>0</v>
      </c>
      <c r="M87" s="130">
        <f t="shared" si="45"/>
        <v>0</v>
      </c>
      <c r="N87" s="130">
        <f t="shared" si="46"/>
        <v>0</v>
      </c>
      <c r="O87" s="144">
        <f t="shared" si="47"/>
        <v>0</v>
      </c>
      <c r="P87" s="115"/>
      <c r="Q87" s="267"/>
      <c r="R87" s="116"/>
      <c r="S87" s="117"/>
      <c r="T87" s="563"/>
      <c r="Z87" s="13"/>
    </row>
    <row r="88" spans="1:26" ht="12.75" customHeight="1" thickBot="1">
      <c r="A88" s="556"/>
      <c r="B88" s="559"/>
      <c r="C88" s="559"/>
      <c r="D88" s="118" t="s">
        <v>657</v>
      </c>
      <c r="E88" s="393"/>
      <c r="F88" s="394"/>
      <c r="G88" s="394"/>
      <c r="H88" s="394"/>
      <c r="I88" s="394"/>
      <c r="J88" s="382">
        <f aca="true" t="shared" si="48" ref="J88:O88">SUM(J78:J87)</f>
        <v>0</v>
      </c>
      <c r="K88" s="383">
        <f t="shared" si="48"/>
        <v>0</v>
      </c>
      <c r="L88" s="121">
        <f t="shared" si="48"/>
        <v>0</v>
      </c>
      <c r="M88" s="121">
        <f t="shared" si="48"/>
        <v>0</v>
      </c>
      <c r="N88" s="121">
        <f t="shared" si="48"/>
        <v>0</v>
      </c>
      <c r="O88" s="122">
        <f t="shared" si="48"/>
        <v>0</v>
      </c>
      <c r="P88" s="123">
        <f>SUM(P80:P87)</f>
        <v>0</v>
      </c>
      <c r="Q88" s="120">
        <f>SUM(Q80:Q87)</f>
        <v>0</v>
      </c>
      <c r="R88" s="121"/>
      <c r="S88" s="122"/>
      <c r="T88" s="563"/>
      <c r="U88" s="102"/>
      <c r="X88" s="94"/>
      <c r="Z88" s="83"/>
    </row>
    <row r="89" spans="1:26" ht="12.75" customHeight="1" thickBot="1">
      <c r="A89" s="582"/>
      <c r="B89" s="560"/>
      <c r="C89" s="560"/>
      <c r="D89" s="118" t="s">
        <v>824</v>
      </c>
      <c r="E89" s="393"/>
      <c r="F89" s="394"/>
      <c r="G89" s="394"/>
      <c r="H89" s="394"/>
      <c r="I89" s="394"/>
      <c r="J89" s="402"/>
      <c r="K89" s="384">
        <f>K5-K88</f>
        <v>1530</v>
      </c>
      <c r="L89" s="369">
        <f>L5-L88</f>
        <v>78</v>
      </c>
      <c r="M89" s="369">
        <f>M5-M88</f>
        <v>39</v>
      </c>
      <c r="N89" s="369">
        <f>N5-N88</f>
        <v>216.75</v>
      </c>
      <c r="O89" s="385">
        <f>O5-O88</f>
        <v>25</v>
      </c>
      <c r="P89" s="370"/>
      <c r="Q89" s="371"/>
      <c r="R89" s="372"/>
      <c r="S89" s="373"/>
      <c r="T89" s="564"/>
      <c r="U89" s="102"/>
      <c r="X89" s="94"/>
      <c r="Z89" s="83"/>
    </row>
    <row r="90" spans="1:26" ht="13.5" thickTop="1">
      <c r="A90" s="569" t="s">
        <v>648</v>
      </c>
      <c r="B90" s="570"/>
      <c r="C90" s="571"/>
      <c r="D90" s="575" t="s">
        <v>109</v>
      </c>
      <c r="E90" s="578" t="s">
        <v>649</v>
      </c>
      <c r="F90" s="579"/>
      <c r="G90" s="579"/>
      <c r="H90" s="579"/>
      <c r="I90" s="580"/>
      <c r="J90" s="578" t="s">
        <v>650</v>
      </c>
      <c r="K90" s="581"/>
      <c r="L90" s="581"/>
      <c r="M90" s="581"/>
      <c r="N90" s="581"/>
      <c r="O90" s="580"/>
      <c r="P90" s="223"/>
      <c r="Q90" s="265" t="s">
        <v>416</v>
      </c>
      <c r="R90" s="222"/>
      <c r="S90" s="224"/>
      <c r="T90" s="60" t="s">
        <v>447</v>
      </c>
      <c r="Z90" s="13"/>
    </row>
    <row r="91" spans="1:26" ht="13.5" thickBot="1">
      <c r="A91" s="572"/>
      <c r="B91" s="573"/>
      <c r="C91" s="574"/>
      <c r="D91" s="576"/>
      <c r="E91" s="63" t="s">
        <v>654</v>
      </c>
      <c r="F91" s="64" t="s">
        <v>656</v>
      </c>
      <c r="G91" s="64" t="s">
        <v>483</v>
      </c>
      <c r="H91" s="65" t="s">
        <v>655</v>
      </c>
      <c r="I91" s="65" t="s">
        <v>371</v>
      </c>
      <c r="J91" s="374" t="s">
        <v>651</v>
      </c>
      <c r="K91" s="66" t="s">
        <v>654</v>
      </c>
      <c r="L91" s="66" t="s">
        <v>656</v>
      </c>
      <c r="M91" s="66" t="s">
        <v>483</v>
      </c>
      <c r="N91" s="66" t="s">
        <v>655</v>
      </c>
      <c r="O91" s="366" t="s">
        <v>371</v>
      </c>
      <c r="P91" s="67" t="s">
        <v>419</v>
      </c>
      <c r="Q91" s="63" t="s">
        <v>417</v>
      </c>
      <c r="R91" s="64" t="s">
        <v>418</v>
      </c>
      <c r="S91" s="68" t="s">
        <v>110</v>
      </c>
      <c r="T91" s="69" t="s">
        <v>142</v>
      </c>
      <c r="Z91" s="13"/>
    </row>
    <row r="92" spans="1:26" ht="13.5" thickBot="1">
      <c r="A92" s="269" t="s">
        <v>388</v>
      </c>
      <c r="B92" s="268"/>
      <c r="C92" s="297">
        <f>C93*0.8</f>
        <v>0</v>
      </c>
      <c r="D92" s="577"/>
      <c r="E92" s="74" t="s">
        <v>653</v>
      </c>
      <c r="F92" s="75" t="s">
        <v>652</v>
      </c>
      <c r="G92" s="75" t="s">
        <v>652</v>
      </c>
      <c r="H92" s="76" t="s">
        <v>652</v>
      </c>
      <c r="I92" s="76" t="s">
        <v>652</v>
      </c>
      <c r="J92" s="375" t="s">
        <v>652</v>
      </c>
      <c r="K92" s="75" t="s">
        <v>653</v>
      </c>
      <c r="L92" s="75" t="s">
        <v>652</v>
      </c>
      <c r="M92" s="75" t="s">
        <v>652</v>
      </c>
      <c r="N92" s="75" t="s">
        <v>652</v>
      </c>
      <c r="O92" s="280" t="s">
        <v>652</v>
      </c>
      <c r="P92" s="79" t="s">
        <v>112</v>
      </c>
      <c r="Q92" s="266" t="s">
        <v>652</v>
      </c>
      <c r="R92" s="80" t="s">
        <v>113</v>
      </c>
      <c r="S92" s="81"/>
      <c r="T92" s="82"/>
      <c r="Z92" s="13"/>
    </row>
    <row r="93" spans="1:26" ht="12.75" customHeight="1" thickBot="1">
      <c r="A93" s="225" t="s">
        <v>448</v>
      </c>
      <c r="B93" s="270"/>
      <c r="C93" s="271">
        <f>T78</f>
        <v>0</v>
      </c>
      <c r="D93" s="195" t="s">
        <v>114</v>
      </c>
      <c r="E93" s="196"/>
      <c r="F93" s="197"/>
      <c r="G93" s="197"/>
      <c r="H93" s="197"/>
      <c r="I93" s="395"/>
      <c r="J93" s="391"/>
      <c r="K93" s="359">
        <f>IF($T$4=1,(C93*10+900)*1.2,(C93*7+700)*1.2)</f>
        <v>1080</v>
      </c>
      <c r="L93" s="399">
        <f>IF($T$4=1,C93*1.3,C93*1.2)</f>
        <v>0</v>
      </c>
      <c r="M93" s="399">
        <f>L93/2</f>
        <v>0</v>
      </c>
      <c r="N93" s="399">
        <f>(K93-L93*4-M93*9)/4</f>
        <v>270</v>
      </c>
      <c r="O93" s="400">
        <v>25</v>
      </c>
      <c r="P93" s="193">
        <v>600</v>
      </c>
      <c r="Q93" s="283"/>
      <c r="R93" s="363">
        <v>30</v>
      </c>
      <c r="S93" s="362" t="s">
        <v>797</v>
      </c>
      <c r="T93" s="229">
        <f>T$4</f>
        <v>1</v>
      </c>
      <c r="Z93" s="13"/>
    </row>
    <row r="94" spans="1:26" ht="13.5" thickBot="1">
      <c r="A94" s="219" t="s">
        <v>389</v>
      </c>
      <c r="B94" s="272"/>
      <c r="C94" s="273">
        <v>60</v>
      </c>
      <c r="D94" s="198" t="s">
        <v>457</v>
      </c>
      <c r="E94" s="199"/>
      <c r="F94" s="200"/>
      <c r="G94" s="200"/>
      <c r="H94" s="200"/>
      <c r="I94" s="396"/>
      <c r="J94" s="392"/>
      <c r="K94" s="360">
        <f>K93*C94/100</f>
        <v>648</v>
      </c>
      <c r="L94" s="398">
        <f>L93*C94/100</f>
        <v>0</v>
      </c>
      <c r="M94" s="398">
        <f>M93*C94/100</f>
        <v>0</v>
      </c>
      <c r="N94" s="398">
        <f>N93*C94/100</f>
        <v>162</v>
      </c>
      <c r="O94" s="401">
        <v>25</v>
      </c>
      <c r="P94" s="194">
        <v>600</v>
      </c>
      <c r="Q94" s="284"/>
      <c r="R94" s="75">
        <f>(220-50)*0.6</f>
        <v>102</v>
      </c>
      <c r="S94" s="361" t="s">
        <v>796</v>
      </c>
      <c r="T94" s="228" t="s">
        <v>452</v>
      </c>
      <c r="Z94" s="13"/>
    </row>
    <row r="95" spans="1:26" ht="12.75">
      <c r="A95" s="555">
        <f>A78+1</f>
        <v>39181</v>
      </c>
      <c r="B95" s="567" t="s">
        <v>116</v>
      </c>
      <c r="C95" s="568" t="str">
        <f>$C42</f>
        <v>Gyümölcs</v>
      </c>
      <c r="D95" s="85"/>
      <c r="E95" s="86">
        <f aca="true" t="shared" si="49" ref="E95:E104">F95*4+G95*9+H95*4</f>
        <v>0</v>
      </c>
      <c r="F95" s="87"/>
      <c r="G95" s="87"/>
      <c r="H95" s="88"/>
      <c r="I95" s="88"/>
      <c r="J95" s="380"/>
      <c r="K95" s="379">
        <f aca="true" t="shared" si="50" ref="K95:K104">E95/100*$J95</f>
        <v>0</v>
      </c>
      <c r="L95" s="281">
        <f aca="true" t="shared" si="51" ref="L95:L104">F95/100*$J95</f>
        <v>0</v>
      </c>
      <c r="M95" s="281">
        <f aca="true" t="shared" si="52" ref="M95:M104">G95/100*$J95</f>
        <v>0</v>
      </c>
      <c r="N95" s="281">
        <f aca="true" t="shared" si="53" ref="N95:O104">H95/100*$J95</f>
        <v>0</v>
      </c>
      <c r="O95" s="90">
        <f t="shared" si="53"/>
        <v>0</v>
      </c>
      <c r="P95" s="91">
        <f>5.2*R95</f>
        <v>0</v>
      </c>
      <c r="Q95" s="127">
        <f>54/490*P95</f>
        <v>0</v>
      </c>
      <c r="R95" s="92"/>
      <c r="S95" s="93" t="s">
        <v>117</v>
      </c>
      <c r="T95" s="562">
        <f>Súlygrafikon!F13</f>
        <v>0</v>
      </c>
      <c r="Z95" s="13"/>
    </row>
    <row r="96" spans="1:26" ht="12.75">
      <c r="A96" s="556"/>
      <c r="B96" s="556"/>
      <c r="C96" s="556"/>
      <c r="D96" s="95"/>
      <c r="E96" s="86">
        <f t="shared" si="49"/>
        <v>0</v>
      </c>
      <c r="F96" s="87"/>
      <c r="G96" s="87"/>
      <c r="H96" s="88"/>
      <c r="I96" s="88"/>
      <c r="J96" s="380"/>
      <c r="K96" s="381">
        <f t="shared" si="50"/>
        <v>0</v>
      </c>
      <c r="L96" s="130">
        <f t="shared" si="51"/>
        <v>0</v>
      </c>
      <c r="M96" s="130">
        <f t="shared" si="52"/>
        <v>0</v>
      </c>
      <c r="N96" s="130">
        <f t="shared" si="53"/>
        <v>0</v>
      </c>
      <c r="O96" s="99">
        <f t="shared" si="53"/>
        <v>0</v>
      </c>
      <c r="P96" s="97">
        <f>8.2*R96</f>
        <v>0</v>
      </c>
      <c r="Q96" s="106">
        <f>54/490*P96</f>
        <v>0</v>
      </c>
      <c r="R96" s="100"/>
      <c r="S96" s="101" t="s">
        <v>118</v>
      </c>
      <c r="T96" s="563"/>
      <c r="Z96" s="13"/>
    </row>
    <row r="97" spans="1:26" ht="12.75">
      <c r="A97" s="556"/>
      <c r="B97" s="556"/>
      <c r="C97" s="556"/>
      <c r="D97" s="105"/>
      <c r="E97" s="106">
        <f t="shared" si="49"/>
        <v>0</v>
      </c>
      <c r="F97" s="107"/>
      <c r="G97" s="107"/>
      <c r="H97" s="108"/>
      <c r="I97" s="88"/>
      <c r="J97" s="380"/>
      <c r="K97" s="381">
        <f t="shared" si="50"/>
        <v>0</v>
      </c>
      <c r="L97" s="130">
        <f t="shared" si="51"/>
        <v>0</v>
      </c>
      <c r="M97" s="130">
        <f t="shared" si="52"/>
        <v>0</v>
      </c>
      <c r="N97" s="130">
        <f t="shared" si="53"/>
        <v>0</v>
      </c>
      <c r="O97" s="99">
        <f t="shared" si="53"/>
        <v>0</v>
      </c>
      <c r="P97" s="97">
        <f>11.2*R97</f>
        <v>0</v>
      </c>
      <c r="Q97" s="106">
        <f>54/490*P97</f>
        <v>0</v>
      </c>
      <c r="R97" s="100"/>
      <c r="S97" s="101" t="s">
        <v>119</v>
      </c>
      <c r="T97" s="563"/>
      <c r="Z97" s="13"/>
    </row>
    <row r="98" spans="1:26" ht="12.75" customHeight="1">
      <c r="A98" s="556"/>
      <c r="B98" s="556"/>
      <c r="C98" s="556"/>
      <c r="D98" s="110"/>
      <c r="E98" s="106">
        <f t="shared" si="49"/>
        <v>0</v>
      </c>
      <c r="F98" s="107"/>
      <c r="G98" s="107"/>
      <c r="H98" s="108"/>
      <c r="I98" s="88"/>
      <c r="J98" s="380"/>
      <c r="K98" s="381">
        <f t="shared" si="50"/>
        <v>0</v>
      </c>
      <c r="L98" s="130">
        <f t="shared" si="51"/>
        <v>0</v>
      </c>
      <c r="M98" s="130">
        <f t="shared" si="52"/>
        <v>0</v>
      </c>
      <c r="N98" s="130">
        <f t="shared" si="53"/>
        <v>0</v>
      </c>
      <c r="O98" s="99">
        <f t="shared" si="53"/>
        <v>0</v>
      </c>
      <c r="P98" s="97">
        <f>19.4*R98</f>
        <v>0</v>
      </c>
      <c r="Q98" s="106">
        <f>54/490*P98</f>
        <v>0</v>
      </c>
      <c r="R98" s="100"/>
      <c r="S98" s="101" t="s">
        <v>121</v>
      </c>
      <c r="T98" s="563"/>
      <c r="Z98" s="13"/>
    </row>
    <row r="99" spans="1:26" ht="12.75">
      <c r="A99" s="556"/>
      <c r="B99" s="556"/>
      <c r="C99" s="556"/>
      <c r="D99" s="110"/>
      <c r="E99" s="106">
        <f t="shared" si="49"/>
        <v>0</v>
      </c>
      <c r="F99" s="107"/>
      <c r="G99" s="107"/>
      <c r="H99" s="108"/>
      <c r="I99" s="88"/>
      <c r="J99" s="380"/>
      <c r="K99" s="381">
        <f t="shared" si="50"/>
        <v>0</v>
      </c>
      <c r="L99" s="130">
        <f t="shared" si="51"/>
        <v>0</v>
      </c>
      <c r="M99" s="130">
        <f t="shared" si="52"/>
        <v>0</v>
      </c>
      <c r="N99" s="130">
        <f t="shared" si="53"/>
        <v>0</v>
      </c>
      <c r="O99" s="99">
        <f t="shared" si="53"/>
        <v>0</v>
      </c>
      <c r="P99" s="97"/>
      <c r="Q99" s="106"/>
      <c r="R99" s="100"/>
      <c r="S99" s="101"/>
      <c r="T99" s="563"/>
      <c r="Z99" s="13"/>
    </row>
    <row r="100" spans="1:26" ht="12.75">
      <c r="A100" s="556"/>
      <c r="B100" s="556"/>
      <c r="C100" s="556"/>
      <c r="D100" s="110"/>
      <c r="E100" s="106">
        <f t="shared" si="49"/>
        <v>0</v>
      </c>
      <c r="F100" s="107"/>
      <c r="G100" s="107"/>
      <c r="H100" s="108"/>
      <c r="I100" s="88"/>
      <c r="J100" s="380"/>
      <c r="K100" s="381">
        <f t="shared" si="50"/>
        <v>0</v>
      </c>
      <c r="L100" s="130">
        <f t="shared" si="51"/>
        <v>0</v>
      </c>
      <c r="M100" s="130">
        <f t="shared" si="52"/>
        <v>0</v>
      </c>
      <c r="N100" s="130">
        <f t="shared" si="53"/>
        <v>0</v>
      </c>
      <c r="O100" s="99">
        <f t="shared" si="53"/>
        <v>0</v>
      </c>
      <c r="P100" s="97"/>
      <c r="Q100" s="106"/>
      <c r="R100" s="100"/>
      <c r="S100" s="101"/>
      <c r="T100" s="563"/>
      <c r="Z100" s="13"/>
    </row>
    <row r="101" spans="1:26" ht="12.75">
      <c r="A101" s="556"/>
      <c r="B101" s="556"/>
      <c r="C101" s="556"/>
      <c r="D101" s="105"/>
      <c r="E101" s="106">
        <f t="shared" si="49"/>
        <v>0</v>
      </c>
      <c r="F101" s="107"/>
      <c r="G101" s="107"/>
      <c r="H101" s="108"/>
      <c r="I101" s="88"/>
      <c r="J101" s="380"/>
      <c r="K101" s="381">
        <f t="shared" si="50"/>
        <v>0</v>
      </c>
      <c r="L101" s="130">
        <f t="shared" si="51"/>
        <v>0</v>
      </c>
      <c r="M101" s="130">
        <f t="shared" si="52"/>
        <v>0</v>
      </c>
      <c r="N101" s="130">
        <f t="shared" si="53"/>
        <v>0</v>
      </c>
      <c r="O101" s="99">
        <f t="shared" si="53"/>
        <v>0</v>
      </c>
      <c r="P101" s="97"/>
      <c r="Q101" s="106"/>
      <c r="R101" s="100"/>
      <c r="S101" s="101"/>
      <c r="T101" s="563"/>
      <c r="Z101" s="13"/>
    </row>
    <row r="102" spans="1:26" ht="12.75">
      <c r="A102" s="556"/>
      <c r="B102" s="556"/>
      <c r="C102" s="556"/>
      <c r="D102" s="110"/>
      <c r="E102" s="106">
        <f t="shared" si="49"/>
        <v>0</v>
      </c>
      <c r="F102" s="107"/>
      <c r="G102" s="107"/>
      <c r="H102" s="108"/>
      <c r="I102" s="88"/>
      <c r="J102" s="380"/>
      <c r="K102" s="381">
        <f t="shared" si="50"/>
        <v>0</v>
      </c>
      <c r="L102" s="130">
        <f t="shared" si="51"/>
        <v>0</v>
      </c>
      <c r="M102" s="130">
        <f t="shared" si="52"/>
        <v>0</v>
      </c>
      <c r="N102" s="130">
        <f t="shared" si="53"/>
        <v>0</v>
      </c>
      <c r="O102" s="99">
        <f t="shared" si="53"/>
        <v>0</v>
      </c>
      <c r="P102" s="97"/>
      <c r="Q102" s="106"/>
      <c r="R102" s="100"/>
      <c r="S102" s="101"/>
      <c r="T102" s="563"/>
      <c r="Z102" s="13"/>
    </row>
    <row r="103" spans="1:26" ht="12.75" customHeight="1">
      <c r="A103" s="556"/>
      <c r="B103" s="556"/>
      <c r="C103" s="556"/>
      <c r="D103" s="110"/>
      <c r="E103" s="106">
        <f t="shared" si="49"/>
        <v>0</v>
      </c>
      <c r="F103" s="107"/>
      <c r="G103" s="107"/>
      <c r="H103" s="108"/>
      <c r="I103" s="88"/>
      <c r="J103" s="380"/>
      <c r="K103" s="381">
        <f t="shared" si="50"/>
        <v>0</v>
      </c>
      <c r="L103" s="130">
        <f t="shared" si="51"/>
        <v>0</v>
      </c>
      <c r="M103" s="130">
        <f t="shared" si="52"/>
        <v>0</v>
      </c>
      <c r="N103" s="130">
        <f t="shared" si="53"/>
        <v>0</v>
      </c>
      <c r="O103" s="99">
        <f t="shared" si="53"/>
        <v>0</v>
      </c>
      <c r="P103" s="97"/>
      <c r="Q103" s="106"/>
      <c r="R103" s="100"/>
      <c r="S103" s="101"/>
      <c r="T103" s="563"/>
      <c r="Z103" s="13"/>
    </row>
    <row r="104" spans="1:26" ht="13.5" thickBot="1">
      <c r="A104" s="556"/>
      <c r="B104" s="556"/>
      <c r="C104" s="556"/>
      <c r="D104" s="114"/>
      <c r="E104" s="106">
        <f t="shared" si="49"/>
        <v>0</v>
      </c>
      <c r="F104" s="107"/>
      <c r="G104" s="107"/>
      <c r="H104" s="108"/>
      <c r="I104" s="88"/>
      <c r="J104" s="380"/>
      <c r="K104" s="381">
        <f t="shared" si="50"/>
        <v>0</v>
      </c>
      <c r="L104" s="130">
        <f t="shared" si="51"/>
        <v>0</v>
      </c>
      <c r="M104" s="130">
        <f t="shared" si="52"/>
        <v>0</v>
      </c>
      <c r="N104" s="130">
        <f t="shared" si="53"/>
        <v>0</v>
      </c>
      <c r="O104" s="144">
        <f t="shared" si="53"/>
        <v>0</v>
      </c>
      <c r="P104" s="115"/>
      <c r="Q104" s="267"/>
      <c r="R104" s="116"/>
      <c r="S104" s="117"/>
      <c r="T104" s="563"/>
      <c r="Z104" s="13"/>
    </row>
    <row r="105" spans="1:26" ht="12.75" customHeight="1" thickBot="1">
      <c r="A105" s="556"/>
      <c r="B105" s="556"/>
      <c r="C105" s="556"/>
      <c r="D105" s="118" t="s">
        <v>657</v>
      </c>
      <c r="E105" s="393"/>
      <c r="F105" s="394"/>
      <c r="G105" s="394"/>
      <c r="H105" s="394"/>
      <c r="I105" s="394"/>
      <c r="J105" s="382">
        <f aca="true" t="shared" si="54" ref="J105:O105">SUM(J95:J104)</f>
        <v>0</v>
      </c>
      <c r="K105" s="383">
        <f t="shared" si="54"/>
        <v>0</v>
      </c>
      <c r="L105" s="121">
        <f t="shared" si="54"/>
        <v>0</v>
      </c>
      <c r="M105" s="121">
        <f t="shared" si="54"/>
        <v>0</v>
      </c>
      <c r="N105" s="121">
        <f t="shared" si="54"/>
        <v>0</v>
      </c>
      <c r="O105" s="122">
        <f t="shared" si="54"/>
        <v>0</v>
      </c>
      <c r="P105" s="123">
        <f>SUM(P97:P104)</f>
        <v>0</v>
      </c>
      <c r="Q105" s="120">
        <f>SUM(Q97:Q104)</f>
        <v>0</v>
      </c>
      <c r="R105" s="121"/>
      <c r="S105" s="122"/>
      <c r="T105" s="563"/>
      <c r="U105" s="102"/>
      <c r="X105" s="94"/>
      <c r="Z105" s="83"/>
    </row>
    <row r="106" spans="1:26" ht="12.75" customHeight="1" thickBot="1">
      <c r="A106" s="557"/>
      <c r="B106" s="582"/>
      <c r="C106" s="582"/>
      <c r="D106" s="118" t="s">
        <v>824</v>
      </c>
      <c r="E106" s="393"/>
      <c r="F106" s="394"/>
      <c r="G106" s="394"/>
      <c r="H106" s="394"/>
      <c r="I106" s="394"/>
      <c r="J106" s="402"/>
      <c r="K106" s="384">
        <f>K94-K105</f>
        <v>648</v>
      </c>
      <c r="L106" s="369">
        <f>L94-L105</f>
        <v>0</v>
      </c>
      <c r="M106" s="369">
        <f>M94-M105</f>
        <v>0</v>
      </c>
      <c r="N106" s="369">
        <f>N94-N105</f>
        <v>162</v>
      </c>
      <c r="O106" s="385">
        <f>O94-O105</f>
        <v>25</v>
      </c>
      <c r="P106" s="370"/>
      <c r="Q106" s="371"/>
      <c r="R106" s="372"/>
      <c r="S106" s="373"/>
      <c r="T106" s="564"/>
      <c r="U106" s="102"/>
      <c r="X106" s="94"/>
      <c r="Z106" s="83"/>
    </row>
    <row r="107" spans="1:26" ht="13.5" thickTop="1">
      <c r="A107" s="555">
        <f>A95+1</f>
        <v>39182</v>
      </c>
      <c r="B107" s="565" t="s">
        <v>123</v>
      </c>
      <c r="C107" s="566" t="str">
        <f>$C54</f>
        <v>Protein</v>
      </c>
      <c r="D107" s="85"/>
      <c r="E107" s="86">
        <f aca="true" t="shared" si="55" ref="E107:E114">F107*4+G107*9+H107*4</f>
        <v>0</v>
      </c>
      <c r="F107" s="87"/>
      <c r="G107" s="87"/>
      <c r="H107" s="88"/>
      <c r="I107" s="88"/>
      <c r="J107" s="378"/>
      <c r="K107" s="386">
        <f aca="true" t="shared" si="56" ref="K107:K116">E107/100*$J107</f>
        <v>0</v>
      </c>
      <c r="L107" s="221">
        <f aca="true" t="shared" si="57" ref="L107:L116">F107/100*$J107</f>
        <v>0</v>
      </c>
      <c r="M107" s="221">
        <f aca="true" t="shared" si="58" ref="M107:M116">G107/100*$J107</f>
        <v>0</v>
      </c>
      <c r="N107" s="221">
        <f aca="true" t="shared" si="59" ref="N107:N116">H107/100*$J107</f>
        <v>0</v>
      </c>
      <c r="O107" s="129">
        <f aca="true" t="shared" si="60" ref="O107:O116">I107/100*$J107</f>
        <v>0</v>
      </c>
      <c r="P107" s="91">
        <f>5.2*R107</f>
        <v>0</v>
      </c>
      <c r="Q107" s="127">
        <f>54/490*P107</f>
        <v>0</v>
      </c>
      <c r="R107" s="92"/>
      <c r="S107" s="93" t="s">
        <v>117</v>
      </c>
      <c r="T107" s="562">
        <f>Súlygrafikon!F14</f>
        <v>0</v>
      </c>
      <c r="Z107" s="13"/>
    </row>
    <row r="108" spans="1:26" ht="12.75">
      <c r="A108" s="556"/>
      <c r="B108" s="556"/>
      <c r="C108" s="556"/>
      <c r="D108" s="95"/>
      <c r="E108" s="86">
        <f t="shared" si="55"/>
        <v>0</v>
      </c>
      <c r="F108" s="87"/>
      <c r="G108" s="87"/>
      <c r="H108" s="88"/>
      <c r="I108" s="88"/>
      <c r="J108" s="380"/>
      <c r="K108" s="381">
        <f t="shared" si="56"/>
        <v>0</v>
      </c>
      <c r="L108" s="130">
        <f t="shared" si="57"/>
        <v>0</v>
      </c>
      <c r="M108" s="130">
        <f t="shared" si="58"/>
        <v>0</v>
      </c>
      <c r="N108" s="130">
        <f t="shared" si="59"/>
        <v>0</v>
      </c>
      <c r="O108" s="99">
        <f t="shared" si="60"/>
        <v>0</v>
      </c>
      <c r="P108" s="97">
        <f>8.2*R108</f>
        <v>0</v>
      </c>
      <c r="Q108" s="106">
        <f>54/490*P108</f>
        <v>0</v>
      </c>
      <c r="R108" s="100"/>
      <c r="S108" s="101" t="s">
        <v>118</v>
      </c>
      <c r="T108" s="563"/>
      <c r="Z108" s="13"/>
    </row>
    <row r="109" spans="1:26" ht="12.75" customHeight="1">
      <c r="A109" s="556"/>
      <c r="B109" s="556"/>
      <c r="C109" s="556"/>
      <c r="D109" s="105"/>
      <c r="E109" s="106">
        <f t="shared" si="55"/>
        <v>0</v>
      </c>
      <c r="F109" s="107"/>
      <c r="G109" s="107"/>
      <c r="H109" s="108"/>
      <c r="I109" s="88"/>
      <c r="J109" s="380"/>
      <c r="K109" s="381">
        <f t="shared" si="56"/>
        <v>0</v>
      </c>
      <c r="L109" s="130">
        <f t="shared" si="57"/>
        <v>0</v>
      </c>
      <c r="M109" s="130">
        <f t="shared" si="58"/>
        <v>0</v>
      </c>
      <c r="N109" s="130">
        <f t="shared" si="59"/>
        <v>0</v>
      </c>
      <c r="O109" s="99">
        <f t="shared" si="60"/>
        <v>0</v>
      </c>
      <c r="P109" s="97">
        <f>11.2*R109</f>
        <v>0</v>
      </c>
      <c r="Q109" s="106">
        <f>54/490*P109</f>
        <v>0</v>
      </c>
      <c r="R109" s="100"/>
      <c r="S109" s="101" t="s">
        <v>119</v>
      </c>
      <c r="T109" s="563"/>
      <c r="Z109" s="13"/>
    </row>
    <row r="110" spans="1:26" ht="12.75">
      <c r="A110" s="556"/>
      <c r="B110" s="556"/>
      <c r="C110" s="556"/>
      <c r="D110" s="110"/>
      <c r="E110" s="106">
        <f t="shared" si="55"/>
        <v>0</v>
      </c>
      <c r="F110" s="107"/>
      <c r="G110" s="107"/>
      <c r="H110" s="108"/>
      <c r="I110" s="88"/>
      <c r="J110" s="380"/>
      <c r="K110" s="381">
        <f t="shared" si="56"/>
        <v>0</v>
      </c>
      <c r="L110" s="130">
        <f t="shared" si="57"/>
        <v>0</v>
      </c>
      <c r="M110" s="130">
        <f t="shared" si="58"/>
        <v>0</v>
      </c>
      <c r="N110" s="130">
        <f t="shared" si="59"/>
        <v>0</v>
      </c>
      <c r="O110" s="99">
        <f t="shared" si="60"/>
        <v>0</v>
      </c>
      <c r="P110" s="97">
        <f>19.4*R110</f>
        <v>0</v>
      </c>
      <c r="Q110" s="106">
        <f>54/490*P110</f>
        <v>0</v>
      </c>
      <c r="R110" s="100"/>
      <c r="S110" s="101" t="s">
        <v>121</v>
      </c>
      <c r="T110" s="563"/>
      <c r="Z110" s="13"/>
    </row>
    <row r="111" spans="1:26" ht="12.75">
      <c r="A111" s="556"/>
      <c r="B111" s="556"/>
      <c r="C111" s="556"/>
      <c r="D111" s="110"/>
      <c r="E111" s="106">
        <f t="shared" si="55"/>
        <v>0</v>
      </c>
      <c r="F111" s="107"/>
      <c r="G111" s="107"/>
      <c r="H111" s="108"/>
      <c r="I111" s="88"/>
      <c r="J111" s="380"/>
      <c r="K111" s="381">
        <f t="shared" si="56"/>
        <v>0</v>
      </c>
      <c r="L111" s="130">
        <f t="shared" si="57"/>
        <v>0</v>
      </c>
      <c r="M111" s="130">
        <f t="shared" si="58"/>
        <v>0</v>
      </c>
      <c r="N111" s="130">
        <f t="shared" si="59"/>
        <v>0</v>
      </c>
      <c r="O111" s="99">
        <f t="shared" si="60"/>
        <v>0</v>
      </c>
      <c r="P111" s="97"/>
      <c r="Q111" s="106"/>
      <c r="R111" s="100"/>
      <c r="S111" s="101"/>
      <c r="T111" s="563"/>
      <c r="Z111" s="13"/>
    </row>
    <row r="112" spans="1:26" ht="12.75">
      <c r="A112" s="556"/>
      <c r="B112" s="556"/>
      <c r="C112" s="556"/>
      <c r="D112" s="110"/>
      <c r="E112" s="106">
        <f t="shared" si="55"/>
        <v>0</v>
      </c>
      <c r="F112" s="107"/>
      <c r="G112" s="107"/>
      <c r="H112" s="108"/>
      <c r="I112" s="88"/>
      <c r="J112" s="380"/>
      <c r="K112" s="381">
        <f t="shared" si="56"/>
        <v>0</v>
      </c>
      <c r="L112" s="130">
        <f t="shared" si="57"/>
        <v>0</v>
      </c>
      <c r="M112" s="130">
        <f t="shared" si="58"/>
        <v>0</v>
      </c>
      <c r="N112" s="130">
        <f t="shared" si="59"/>
        <v>0</v>
      </c>
      <c r="O112" s="99">
        <f t="shared" si="60"/>
        <v>0</v>
      </c>
      <c r="P112" s="97"/>
      <c r="Q112" s="106"/>
      <c r="R112" s="100"/>
      <c r="S112" s="101"/>
      <c r="T112" s="563"/>
      <c r="Z112" s="13"/>
    </row>
    <row r="113" spans="1:26" ht="12.75">
      <c r="A113" s="556"/>
      <c r="B113" s="556"/>
      <c r="C113" s="556"/>
      <c r="D113" s="105"/>
      <c r="E113" s="106">
        <f t="shared" si="55"/>
        <v>0</v>
      </c>
      <c r="F113" s="107"/>
      <c r="G113" s="107"/>
      <c r="H113" s="108"/>
      <c r="I113" s="88"/>
      <c r="J113" s="380"/>
      <c r="K113" s="381">
        <f t="shared" si="56"/>
        <v>0</v>
      </c>
      <c r="L113" s="130">
        <f t="shared" si="57"/>
        <v>0</v>
      </c>
      <c r="M113" s="130">
        <f t="shared" si="58"/>
        <v>0</v>
      </c>
      <c r="N113" s="130">
        <f t="shared" si="59"/>
        <v>0</v>
      </c>
      <c r="O113" s="99">
        <f t="shared" si="60"/>
        <v>0</v>
      </c>
      <c r="P113" s="97"/>
      <c r="Q113" s="106"/>
      <c r="R113" s="100"/>
      <c r="S113" s="101"/>
      <c r="T113" s="563"/>
      <c r="Z113" s="13"/>
    </row>
    <row r="114" spans="1:26" ht="12.75" customHeight="1">
      <c r="A114" s="556"/>
      <c r="B114" s="556"/>
      <c r="C114" s="556"/>
      <c r="D114" s="110"/>
      <c r="E114" s="106">
        <f t="shared" si="55"/>
        <v>0</v>
      </c>
      <c r="F114" s="107"/>
      <c r="G114" s="107"/>
      <c r="H114" s="108"/>
      <c r="I114" s="88"/>
      <c r="J114" s="380"/>
      <c r="K114" s="381">
        <f t="shared" si="56"/>
        <v>0</v>
      </c>
      <c r="L114" s="130">
        <f t="shared" si="57"/>
        <v>0</v>
      </c>
      <c r="M114" s="130">
        <f t="shared" si="58"/>
        <v>0</v>
      </c>
      <c r="N114" s="130">
        <f t="shared" si="59"/>
        <v>0</v>
      </c>
      <c r="O114" s="99">
        <f t="shared" si="60"/>
        <v>0</v>
      </c>
      <c r="P114" s="97"/>
      <c r="Q114" s="106"/>
      <c r="R114" s="100"/>
      <c r="S114" s="101"/>
      <c r="T114" s="563"/>
      <c r="Z114" s="13"/>
    </row>
    <row r="115" spans="1:26" ht="12.75">
      <c r="A115" s="556"/>
      <c r="B115" s="556"/>
      <c r="C115" s="556"/>
      <c r="D115" s="110"/>
      <c r="E115" s="106">
        <f>F115*4+G115*9+H115*4</f>
        <v>0</v>
      </c>
      <c r="F115" s="107"/>
      <c r="G115" s="107"/>
      <c r="H115" s="108"/>
      <c r="I115" s="88"/>
      <c r="J115" s="380"/>
      <c r="K115" s="381">
        <f t="shared" si="56"/>
        <v>0</v>
      </c>
      <c r="L115" s="130">
        <f t="shared" si="57"/>
        <v>0</v>
      </c>
      <c r="M115" s="130">
        <f t="shared" si="58"/>
        <v>0</v>
      </c>
      <c r="N115" s="130">
        <f t="shared" si="59"/>
        <v>0</v>
      </c>
      <c r="O115" s="99">
        <f t="shared" si="60"/>
        <v>0</v>
      </c>
      <c r="P115" s="97"/>
      <c r="Q115" s="106"/>
      <c r="R115" s="100"/>
      <c r="S115" s="101"/>
      <c r="T115" s="563"/>
      <c r="Z115" s="13"/>
    </row>
    <row r="116" spans="1:26" ht="13.5" thickBot="1">
      <c r="A116" s="556"/>
      <c r="B116" s="556"/>
      <c r="C116" s="556"/>
      <c r="D116" s="114"/>
      <c r="E116" s="106">
        <f>F116*4+G116*9+H116*4</f>
        <v>0</v>
      </c>
      <c r="F116" s="107"/>
      <c r="G116" s="107"/>
      <c r="H116" s="108"/>
      <c r="I116" s="108"/>
      <c r="J116" s="387"/>
      <c r="K116" s="381">
        <f t="shared" si="56"/>
        <v>0</v>
      </c>
      <c r="L116" s="130">
        <f t="shared" si="57"/>
        <v>0</v>
      </c>
      <c r="M116" s="130">
        <f t="shared" si="58"/>
        <v>0</v>
      </c>
      <c r="N116" s="130">
        <f t="shared" si="59"/>
        <v>0</v>
      </c>
      <c r="O116" s="144">
        <f t="shared" si="60"/>
        <v>0</v>
      </c>
      <c r="P116" s="115"/>
      <c r="Q116" s="267"/>
      <c r="R116" s="116"/>
      <c r="S116" s="117"/>
      <c r="T116" s="563"/>
      <c r="Z116" s="13"/>
    </row>
    <row r="117" spans="1:26" ht="12.75" customHeight="1" thickBot="1">
      <c r="A117" s="556"/>
      <c r="B117" s="556"/>
      <c r="C117" s="556"/>
      <c r="D117" s="118" t="s">
        <v>657</v>
      </c>
      <c r="E117" s="393"/>
      <c r="F117" s="394"/>
      <c r="G117" s="394"/>
      <c r="H117" s="394"/>
      <c r="I117" s="394"/>
      <c r="J117" s="382">
        <f aca="true" t="shared" si="61" ref="J117:O117">SUM(J107:J116)</f>
        <v>0</v>
      </c>
      <c r="K117" s="383">
        <f t="shared" si="61"/>
        <v>0</v>
      </c>
      <c r="L117" s="121">
        <f t="shared" si="61"/>
        <v>0</v>
      </c>
      <c r="M117" s="121">
        <f t="shared" si="61"/>
        <v>0</v>
      </c>
      <c r="N117" s="121">
        <f t="shared" si="61"/>
        <v>0</v>
      </c>
      <c r="O117" s="122">
        <f t="shared" si="61"/>
        <v>0</v>
      </c>
      <c r="P117" s="123">
        <f>SUM(P109:P116)</f>
        <v>0</v>
      </c>
      <c r="Q117" s="120">
        <f>SUM(Q109:Q116)</f>
        <v>0</v>
      </c>
      <c r="R117" s="121"/>
      <c r="S117" s="122"/>
      <c r="T117" s="563"/>
      <c r="U117" s="102"/>
      <c r="X117" s="94"/>
      <c r="Z117" s="83"/>
    </row>
    <row r="118" spans="1:26" ht="12.75" customHeight="1" thickBot="1">
      <c r="A118" s="557"/>
      <c r="B118" s="582"/>
      <c r="C118" s="582"/>
      <c r="D118" s="118" t="s">
        <v>824</v>
      </c>
      <c r="E118" s="393"/>
      <c r="F118" s="394"/>
      <c r="G118" s="394"/>
      <c r="H118" s="394"/>
      <c r="I118" s="394"/>
      <c r="J118" s="402"/>
      <c r="K118" s="384">
        <f>K94-K117</f>
        <v>648</v>
      </c>
      <c r="L118" s="369">
        <f>L94-L117</f>
        <v>0</v>
      </c>
      <c r="M118" s="369">
        <f>M94-M117</f>
        <v>0</v>
      </c>
      <c r="N118" s="369">
        <f>N94-N117</f>
        <v>162</v>
      </c>
      <c r="O118" s="385">
        <f>O94-O117</f>
        <v>25</v>
      </c>
      <c r="P118" s="370"/>
      <c r="Q118" s="371"/>
      <c r="R118" s="372"/>
      <c r="S118" s="373"/>
      <c r="T118" s="564"/>
      <c r="U118" s="102"/>
      <c r="X118" s="94"/>
      <c r="Z118" s="83"/>
    </row>
    <row r="119" spans="1:26" ht="13.5" thickTop="1">
      <c r="A119" s="555">
        <f>A107+1</f>
        <v>39183</v>
      </c>
      <c r="B119" s="565" t="s">
        <v>137</v>
      </c>
      <c r="C119" s="566" t="str">
        <f>$C66</f>
        <v>Keményítő</v>
      </c>
      <c r="D119" s="85"/>
      <c r="E119" s="86">
        <f aca="true" t="shared" si="62" ref="E119:E128">F119*4+G119*9+H119*4</f>
        <v>0</v>
      </c>
      <c r="F119" s="87"/>
      <c r="G119" s="87"/>
      <c r="H119" s="88"/>
      <c r="I119" s="88"/>
      <c r="J119" s="378"/>
      <c r="K119" s="386">
        <f aca="true" t="shared" si="63" ref="K119:K128">E119/100*$J119</f>
        <v>0</v>
      </c>
      <c r="L119" s="221">
        <f aca="true" t="shared" si="64" ref="L119:L128">F119/100*$J119</f>
        <v>0</v>
      </c>
      <c r="M119" s="221">
        <f aca="true" t="shared" si="65" ref="M119:M128">G119/100*$J119</f>
        <v>0</v>
      </c>
      <c r="N119" s="221">
        <f aca="true" t="shared" si="66" ref="N119:N128">H119/100*$J119</f>
        <v>0</v>
      </c>
      <c r="O119" s="129">
        <f aca="true" t="shared" si="67" ref="O119:O128">I119/100*$J119</f>
        <v>0</v>
      </c>
      <c r="P119" s="91">
        <f>5.2*R119</f>
        <v>0</v>
      </c>
      <c r="Q119" s="127">
        <f>54/490*P119</f>
        <v>0</v>
      </c>
      <c r="R119" s="92"/>
      <c r="S119" s="93" t="s">
        <v>117</v>
      </c>
      <c r="T119" s="562">
        <f>Súlygrafikon!F15</f>
        <v>0</v>
      </c>
      <c r="Z119" s="13"/>
    </row>
    <row r="120" spans="1:26" ht="12.75" customHeight="1">
      <c r="A120" s="556"/>
      <c r="B120" s="556"/>
      <c r="C120" s="556"/>
      <c r="D120" s="95"/>
      <c r="E120" s="86">
        <f t="shared" si="62"/>
        <v>0</v>
      </c>
      <c r="F120" s="87"/>
      <c r="G120" s="87"/>
      <c r="H120" s="88"/>
      <c r="I120" s="88"/>
      <c r="J120" s="380"/>
      <c r="K120" s="381">
        <f t="shared" si="63"/>
        <v>0</v>
      </c>
      <c r="L120" s="130">
        <f t="shared" si="64"/>
        <v>0</v>
      </c>
      <c r="M120" s="130">
        <f t="shared" si="65"/>
        <v>0</v>
      </c>
      <c r="N120" s="130">
        <f t="shared" si="66"/>
        <v>0</v>
      </c>
      <c r="O120" s="99">
        <f t="shared" si="67"/>
        <v>0</v>
      </c>
      <c r="P120" s="97">
        <f>8.2*R120</f>
        <v>0</v>
      </c>
      <c r="Q120" s="106">
        <f>54/490*P120</f>
        <v>0</v>
      </c>
      <c r="R120" s="100"/>
      <c r="S120" s="101" t="s">
        <v>118</v>
      </c>
      <c r="T120" s="563"/>
      <c r="Z120" s="13"/>
    </row>
    <row r="121" spans="1:26" ht="12.75">
      <c r="A121" s="556"/>
      <c r="B121" s="556"/>
      <c r="C121" s="556"/>
      <c r="D121" s="105"/>
      <c r="E121" s="106">
        <f t="shared" si="62"/>
        <v>0</v>
      </c>
      <c r="F121" s="107"/>
      <c r="G121" s="107"/>
      <c r="H121" s="108"/>
      <c r="I121" s="88"/>
      <c r="J121" s="380"/>
      <c r="K121" s="381">
        <f t="shared" si="63"/>
        <v>0</v>
      </c>
      <c r="L121" s="130">
        <f t="shared" si="64"/>
        <v>0</v>
      </c>
      <c r="M121" s="130">
        <f t="shared" si="65"/>
        <v>0</v>
      </c>
      <c r="N121" s="130">
        <f t="shared" si="66"/>
        <v>0</v>
      </c>
      <c r="O121" s="99">
        <f t="shared" si="67"/>
        <v>0</v>
      </c>
      <c r="P121" s="97">
        <f>11.2*R121</f>
        <v>0</v>
      </c>
      <c r="Q121" s="106">
        <f>54/490*P121</f>
        <v>0</v>
      </c>
      <c r="R121" s="100"/>
      <c r="S121" s="101" t="s">
        <v>119</v>
      </c>
      <c r="T121" s="563"/>
      <c r="Z121" s="13"/>
    </row>
    <row r="122" spans="1:26" ht="12.75">
      <c r="A122" s="556"/>
      <c r="B122" s="556"/>
      <c r="C122" s="556"/>
      <c r="D122" s="95"/>
      <c r="E122" s="106">
        <f t="shared" si="62"/>
        <v>0</v>
      </c>
      <c r="F122" s="107"/>
      <c r="G122" s="107"/>
      <c r="H122" s="108"/>
      <c r="I122" s="88"/>
      <c r="J122" s="380"/>
      <c r="K122" s="381">
        <f t="shared" si="63"/>
        <v>0</v>
      </c>
      <c r="L122" s="130">
        <f t="shared" si="64"/>
        <v>0</v>
      </c>
      <c r="M122" s="130">
        <f t="shared" si="65"/>
        <v>0</v>
      </c>
      <c r="N122" s="130">
        <f t="shared" si="66"/>
        <v>0</v>
      </c>
      <c r="O122" s="99">
        <f t="shared" si="67"/>
        <v>0</v>
      </c>
      <c r="P122" s="97">
        <f>19.4*R122</f>
        <v>0</v>
      </c>
      <c r="Q122" s="106">
        <f>54/490*P122</f>
        <v>0</v>
      </c>
      <c r="R122" s="100"/>
      <c r="S122" s="101" t="s">
        <v>121</v>
      </c>
      <c r="T122" s="563"/>
      <c r="Z122" s="13"/>
    </row>
    <row r="123" spans="1:26" ht="12.75">
      <c r="A123" s="556"/>
      <c r="B123" s="556"/>
      <c r="C123" s="556"/>
      <c r="D123" s="95"/>
      <c r="E123" s="106">
        <f t="shared" si="62"/>
        <v>0</v>
      </c>
      <c r="F123" s="107"/>
      <c r="G123" s="107"/>
      <c r="H123" s="108"/>
      <c r="I123" s="88"/>
      <c r="J123" s="380"/>
      <c r="K123" s="381">
        <f t="shared" si="63"/>
        <v>0</v>
      </c>
      <c r="L123" s="130">
        <f t="shared" si="64"/>
        <v>0</v>
      </c>
      <c r="M123" s="130">
        <f t="shared" si="65"/>
        <v>0</v>
      </c>
      <c r="N123" s="130">
        <f t="shared" si="66"/>
        <v>0</v>
      </c>
      <c r="O123" s="99">
        <f t="shared" si="67"/>
        <v>0</v>
      </c>
      <c r="P123" s="97"/>
      <c r="Q123" s="106"/>
      <c r="R123" s="100"/>
      <c r="S123" s="101"/>
      <c r="T123" s="563"/>
      <c r="Z123" s="13"/>
    </row>
    <row r="124" spans="1:26" ht="12.75">
      <c r="A124" s="556"/>
      <c r="B124" s="556"/>
      <c r="C124" s="556"/>
      <c r="D124" s="110"/>
      <c r="E124" s="106">
        <f t="shared" si="62"/>
        <v>0</v>
      </c>
      <c r="F124" s="107"/>
      <c r="G124" s="107"/>
      <c r="H124" s="108"/>
      <c r="I124" s="88"/>
      <c r="J124" s="380"/>
      <c r="K124" s="381">
        <f t="shared" si="63"/>
        <v>0</v>
      </c>
      <c r="L124" s="130">
        <f t="shared" si="64"/>
        <v>0</v>
      </c>
      <c r="M124" s="130">
        <f t="shared" si="65"/>
        <v>0</v>
      </c>
      <c r="N124" s="130">
        <f t="shared" si="66"/>
        <v>0</v>
      </c>
      <c r="O124" s="99">
        <f t="shared" si="67"/>
        <v>0</v>
      </c>
      <c r="P124" s="97"/>
      <c r="Q124" s="106"/>
      <c r="R124" s="100"/>
      <c r="S124" s="101"/>
      <c r="T124" s="563"/>
      <c r="Z124" s="13"/>
    </row>
    <row r="125" spans="1:26" ht="12.75" customHeight="1">
      <c r="A125" s="556"/>
      <c r="B125" s="556"/>
      <c r="C125" s="556"/>
      <c r="D125" s="105"/>
      <c r="E125" s="106">
        <f t="shared" si="62"/>
        <v>0</v>
      </c>
      <c r="F125" s="107"/>
      <c r="G125" s="107"/>
      <c r="H125" s="108"/>
      <c r="I125" s="88"/>
      <c r="J125" s="380"/>
      <c r="K125" s="381">
        <f t="shared" si="63"/>
        <v>0</v>
      </c>
      <c r="L125" s="130">
        <f t="shared" si="64"/>
        <v>0</v>
      </c>
      <c r="M125" s="130">
        <f t="shared" si="65"/>
        <v>0</v>
      </c>
      <c r="N125" s="130">
        <f t="shared" si="66"/>
        <v>0</v>
      </c>
      <c r="O125" s="99">
        <f t="shared" si="67"/>
        <v>0</v>
      </c>
      <c r="P125" s="97"/>
      <c r="Q125" s="106"/>
      <c r="R125" s="100"/>
      <c r="S125" s="101"/>
      <c r="T125" s="563"/>
      <c r="Z125" s="13"/>
    </row>
    <row r="126" spans="1:26" ht="12.75">
      <c r="A126" s="556"/>
      <c r="B126" s="556"/>
      <c r="C126" s="556"/>
      <c r="D126" s="110"/>
      <c r="E126" s="106">
        <f t="shared" si="62"/>
        <v>0</v>
      </c>
      <c r="F126" s="107"/>
      <c r="G126" s="107"/>
      <c r="H126" s="108"/>
      <c r="I126" s="88"/>
      <c r="J126" s="380"/>
      <c r="K126" s="381">
        <f t="shared" si="63"/>
        <v>0</v>
      </c>
      <c r="L126" s="130">
        <f t="shared" si="64"/>
        <v>0</v>
      </c>
      <c r="M126" s="130">
        <f t="shared" si="65"/>
        <v>0</v>
      </c>
      <c r="N126" s="130">
        <f t="shared" si="66"/>
        <v>0</v>
      </c>
      <c r="O126" s="99">
        <f t="shared" si="67"/>
        <v>0</v>
      </c>
      <c r="P126" s="97"/>
      <c r="Q126" s="106"/>
      <c r="R126" s="100"/>
      <c r="S126" s="101"/>
      <c r="T126" s="563"/>
      <c r="Z126" s="13"/>
    </row>
    <row r="127" spans="1:26" ht="12.75">
      <c r="A127" s="556"/>
      <c r="B127" s="556"/>
      <c r="C127" s="556"/>
      <c r="D127" s="95"/>
      <c r="E127" s="106">
        <f t="shared" si="62"/>
        <v>0</v>
      </c>
      <c r="F127" s="107"/>
      <c r="G127" s="107"/>
      <c r="H127" s="108"/>
      <c r="I127" s="88"/>
      <c r="J127" s="380"/>
      <c r="K127" s="381">
        <f t="shared" si="63"/>
        <v>0</v>
      </c>
      <c r="L127" s="130">
        <f t="shared" si="64"/>
        <v>0</v>
      </c>
      <c r="M127" s="130">
        <f t="shared" si="65"/>
        <v>0</v>
      </c>
      <c r="N127" s="130">
        <f t="shared" si="66"/>
        <v>0</v>
      </c>
      <c r="O127" s="99">
        <f t="shared" si="67"/>
        <v>0</v>
      </c>
      <c r="P127" s="97"/>
      <c r="Q127" s="106"/>
      <c r="R127" s="100"/>
      <c r="S127" s="101"/>
      <c r="T127" s="563"/>
      <c r="Z127" s="13"/>
    </row>
    <row r="128" spans="1:26" ht="13.5" thickBot="1">
      <c r="A128" s="556"/>
      <c r="B128" s="556"/>
      <c r="C128" s="556"/>
      <c r="D128" s="357"/>
      <c r="E128" s="106">
        <f t="shared" si="62"/>
        <v>0</v>
      </c>
      <c r="F128" s="107"/>
      <c r="G128" s="107"/>
      <c r="H128" s="108"/>
      <c r="I128" s="108"/>
      <c r="J128" s="387"/>
      <c r="K128" s="388">
        <f t="shared" si="63"/>
        <v>0</v>
      </c>
      <c r="L128" s="143">
        <f t="shared" si="64"/>
        <v>0</v>
      </c>
      <c r="M128" s="143">
        <f t="shared" si="65"/>
        <v>0</v>
      </c>
      <c r="N128" s="143">
        <f t="shared" si="66"/>
        <v>0</v>
      </c>
      <c r="O128" s="144">
        <f t="shared" si="67"/>
        <v>0</v>
      </c>
      <c r="P128" s="115"/>
      <c r="Q128" s="267"/>
      <c r="R128" s="116"/>
      <c r="S128" s="117"/>
      <c r="T128" s="563"/>
      <c r="Z128" s="13"/>
    </row>
    <row r="129" spans="1:26" ht="12.75" customHeight="1" thickBot="1">
      <c r="A129" s="556"/>
      <c r="B129" s="556"/>
      <c r="C129" s="556"/>
      <c r="D129" s="118" t="s">
        <v>657</v>
      </c>
      <c r="E129" s="393"/>
      <c r="F129" s="394"/>
      <c r="G129" s="394"/>
      <c r="H129" s="394"/>
      <c r="I129" s="394"/>
      <c r="J129" s="382">
        <f aca="true" t="shared" si="68" ref="J129:O129">SUM(J119:J128)</f>
        <v>0</v>
      </c>
      <c r="K129" s="383">
        <f t="shared" si="68"/>
        <v>0</v>
      </c>
      <c r="L129" s="121">
        <f t="shared" si="68"/>
        <v>0</v>
      </c>
      <c r="M129" s="121">
        <f t="shared" si="68"/>
        <v>0</v>
      </c>
      <c r="N129" s="121">
        <f t="shared" si="68"/>
        <v>0</v>
      </c>
      <c r="O129" s="122">
        <f t="shared" si="68"/>
        <v>0</v>
      </c>
      <c r="P129" s="123">
        <f>SUM(P121:P128)</f>
        <v>0</v>
      </c>
      <c r="Q129" s="120">
        <f>SUM(Q121:Q128)</f>
        <v>0</v>
      </c>
      <c r="R129" s="121"/>
      <c r="S129" s="122"/>
      <c r="T129" s="563"/>
      <c r="U129" s="102"/>
      <c r="X129" s="94"/>
      <c r="Z129" s="83"/>
    </row>
    <row r="130" spans="1:26" ht="12.75" customHeight="1" thickBot="1">
      <c r="A130" s="557"/>
      <c r="B130" s="582"/>
      <c r="C130" s="582"/>
      <c r="D130" s="118" t="s">
        <v>824</v>
      </c>
      <c r="E130" s="393"/>
      <c r="F130" s="394"/>
      <c r="G130" s="394"/>
      <c r="H130" s="394"/>
      <c r="I130" s="394"/>
      <c r="J130" s="402"/>
      <c r="K130" s="384">
        <f>K94-K129</f>
        <v>648</v>
      </c>
      <c r="L130" s="369">
        <f>L94-L129</f>
        <v>0</v>
      </c>
      <c r="M130" s="369">
        <f>M94-M129</f>
        <v>0</v>
      </c>
      <c r="N130" s="369">
        <f>N94-N129</f>
        <v>162</v>
      </c>
      <c r="O130" s="385">
        <f>O94-O129</f>
        <v>25</v>
      </c>
      <c r="P130" s="370"/>
      <c r="Q130" s="371"/>
      <c r="R130" s="372"/>
      <c r="S130" s="373"/>
      <c r="T130" s="564"/>
      <c r="U130" s="102"/>
      <c r="X130" s="94"/>
      <c r="Z130" s="83"/>
    </row>
    <row r="131" spans="1:26" ht="12.75" customHeight="1" thickTop="1">
      <c r="A131" s="555">
        <f>A119+1</f>
        <v>39184</v>
      </c>
      <c r="B131" s="565" t="s">
        <v>138</v>
      </c>
      <c r="C131" s="566" t="str">
        <f>$C78</f>
        <v>Szénhidrát</v>
      </c>
      <c r="D131" s="85"/>
      <c r="E131" s="86">
        <f aca="true" t="shared" si="69" ref="E131:E140">F131*4+G131*9+H131*4</f>
        <v>0</v>
      </c>
      <c r="F131" s="153"/>
      <c r="G131" s="153"/>
      <c r="H131" s="153"/>
      <c r="I131" s="285"/>
      <c r="J131" s="378"/>
      <c r="K131" s="386">
        <f aca="true" t="shared" si="70" ref="K131:K138">E131/100*$J131</f>
        <v>0</v>
      </c>
      <c r="L131" s="221">
        <f aca="true" t="shared" si="71" ref="L131:L138">F131/100*$J131</f>
        <v>0</v>
      </c>
      <c r="M131" s="221">
        <f aca="true" t="shared" si="72" ref="M131:M138">G131/100*$J131</f>
        <v>0</v>
      </c>
      <c r="N131" s="221">
        <f aca="true" t="shared" si="73" ref="N131:O138">H131/100*$J131</f>
        <v>0</v>
      </c>
      <c r="O131" s="129">
        <f t="shared" si="73"/>
        <v>0</v>
      </c>
      <c r="P131" s="91">
        <f>5.2*R131</f>
        <v>0</v>
      </c>
      <c r="Q131" s="127">
        <f>54/490*P131</f>
        <v>0</v>
      </c>
      <c r="R131" s="92"/>
      <c r="S131" s="93" t="s">
        <v>117</v>
      </c>
      <c r="T131" s="562">
        <f>Súlygrafikon!F16</f>
        <v>0</v>
      </c>
      <c r="Z131" s="13"/>
    </row>
    <row r="132" spans="1:26" ht="12.75">
      <c r="A132" s="556"/>
      <c r="B132" s="556"/>
      <c r="C132" s="556"/>
      <c r="D132" s="358"/>
      <c r="E132" s="86">
        <f t="shared" si="69"/>
        <v>0</v>
      </c>
      <c r="F132" s="87"/>
      <c r="G132" s="87"/>
      <c r="H132" s="88"/>
      <c r="I132" s="286"/>
      <c r="J132" s="380"/>
      <c r="K132" s="381">
        <f t="shared" si="70"/>
        <v>0</v>
      </c>
      <c r="L132" s="130">
        <f t="shared" si="71"/>
        <v>0</v>
      </c>
      <c r="M132" s="130">
        <f t="shared" si="72"/>
        <v>0</v>
      </c>
      <c r="N132" s="130">
        <f t="shared" si="73"/>
        <v>0</v>
      </c>
      <c r="O132" s="99">
        <f t="shared" si="73"/>
        <v>0</v>
      </c>
      <c r="P132" s="97">
        <f>8.2*R132</f>
        <v>0</v>
      </c>
      <c r="Q132" s="106">
        <f>54/490*P132</f>
        <v>0</v>
      </c>
      <c r="R132" s="100"/>
      <c r="S132" s="101" t="s">
        <v>118</v>
      </c>
      <c r="T132" s="563"/>
      <c r="Z132" s="13"/>
    </row>
    <row r="133" spans="1:26" ht="12.75">
      <c r="A133" s="556"/>
      <c r="B133" s="556"/>
      <c r="C133" s="556"/>
      <c r="D133" s="105"/>
      <c r="E133" s="106">
        <f t="shared" si="69"/>
        <v>0</v>
      </c>
      <c r="F133" s="107"/>
      <c r="G133" s="107"/>
      <c r="H133" s="108"/>
      <c r="I133" s="88"/>
      <c r="J133" s="380"/>
      <c r="K133" s="381">
        <f t="shared" si="70"/>
        <v>0</v>
      </c>
      <c r="L133" s="130">
        <f t="shared" si="71"/>
        <v>0</v>
      </c>
      <c r="M133" s="130">
        <f t="shared" si="72"/>
        <v>0</v>
      </c>
      <c r="N133" s="130">
        <f t="shared" si="73"/>
        <v>0</v>
      </c>
      <c r="O133" s="99">
        <f t="shared" si="73"/>
        <v>0</v>
      </c>
      <c r="P133" s="97">
        <f>11.2*R133</f>
        <v>0</v>
      </c>
      <c r="Q133" s="106">
        <f>54/490*P133</f>
        <v>0</v>
      </c>
      <c r="R133" s="100"/>
      <c r="S133" s="101" t="s">
        <v>119</v>
      </c>
      <c r="T133" s="563"/>
      <c r="Z133" s="13"/>
    </row>
    <row r="134" spans="1:26" ht="12.75">
      <c r="A134" s="556"/>
      <c r="B134" s="556"/>
      <c r="C134" s="556"/>
      <c r="D134" s="95"/>
      <c r="E134" s="106">
        <f t="shared" si="69"/>
        <v>0</v>
      </c>
      <c r="F134" s="107"/>
      <c r="G134" s="107"/>
      <c r="H134" s="108"/>
      <c r="I134" s="88"/>
      <c r="J134" s="380"/>
      <c r="K134" s="381">
        <f t="shared" si="70"/>
        <v>0</v>
      </c>
      <c r="L134" s="130">
        <f t="shared" si="71"/>
        <v>0</v>
      </c>
      <c r="M134" s="130">
        <f t="shared" si="72"/>
        <v>0</v>
      </c>
      <c r="N134" s="130">
        <f t="shared" si="73"/>
        <v>0</v>
      </c>
      <c r="O134" s="99">
        <f t="shared" si="73"/>
        <v>0</v>
      </c>
      <c r="P134" s="97">
        <f>19.4*R134</f>
        <v>0</v>
      </c>
      <c r="Q134" s="106">
        <f>54/490*P134</f>
        <v>0</v>
      </c>
      <c r="R134" s="100"/>
      <c r="S134" s="101" t="s">
        <v>121</v>
      </c>
      <c r="T134" s="563"/>
      <c r="Z134" s="13"/>
    </row>
    <row r="135" spans="1:26" ht="12.75">
      <c r="A135" s="556"/>
      <c r="B135" s="556"/>
      <c r="C135" s="556"/>
      <c r="D135" s="110"/>
      <c r="E135" s="106">
        <f t="shared" si="69"/>
        <v>0</v>
      </c>
      <c r="F135" s="107"/>
      <c r="G135" s="107"/>
      <c r="H135" s="108"/>
      <c r="I135" s="88"/>
      <c r="J135" s="380"/>
      <c r="K135" s="381">
        <f t="shared" si="70"/>
        <v>0</v>
      </c>
      <c r="L135" s="130">
        <f t="shared" si="71"/>
        <v>0</v>
      </c>
      <c r="M135" s="130">
        <f t="shared" si="72"/>
        <v>0</v>
      </c>
      <c r="N135" s="130">
        <f t="shared" si="73"/>
        <v>0</v>
      </c>
      <c r="O135" s="99">
        <f t="shared" si="73"/>
        <v>0</v>
      </c>
      <c r="P135" s="97"/>
      <c r="Q135" s="106"/>
      <c r="R135" s="100"/>
      <c r="S135" s="101"/>
      <c r="T135" s="563"/>
      <c r="Z135" s="13"/>
    </row>
    <row r="136" spans="1:26" ht="12.75" customHeight="1">
      <c r="A136" s="556"/>
      <c r="B136" s="556"/>
      <c r="C136" s="556"/>
      <c r="D136" s="110"/>
      <c r="E136" s="106">
        <f t="shared" si="69"/>
        <v>0</v>
      </c>
      <c r="F136" s="107"/>
      <c r="G136" s="107"/>
      <c r="H136" s="108"/>
      <c r="I136" s="88"/>
      <c r="J136" s="380"/>
      <c r="K136" s="381">
        <f t="shared" si="70"/>
        <v>0</v>
      </c>
      <c r="L136" s="130">
        <f t="shared" si="71"/>
        <v>0</v>
      </c>
      <c r="M136" s="130">
        <f t="shared" si="72"/>
        <v>0</v>
      </c>
      <c r="N136" s="130">
        <f t="shared" si="73"/>
        <v>0</v>
      </c>
      <c r="O136" s="99">
        <f t="shared" si="73"/>
        <v>0</v>
      </c>
      <c r="P136" s="97"/>
      <c r="Q136" s="106"/>
      <c r="R136" s="100"/>
      <c r="S136" s="101"/>
      <c r="T136" s="563"/>
      <c r="Z136" s="13"/>
    </row>
    <row r="137" spans="1:26" ht="12.75">
      <c r="A137" s="556"/>
      <c r="B137" s="556"/>
      <c r="C137" s="556"/>
      <c r="D137" s="105"/>
      <c r="E137" s="106">
        <f t="shared" si="69"/>
        <v>0</v>
      </c>
      <c r="F137" s="107"/>
      <c r="G137" s="107"/>
      <c r="H137" s="108"/>
      <c r="I137" s="88"/>
      <c r="J137" s="380"/>
      <c r="K137" s="381">
        <f t="shared" si="70"/>
        <v>0</v>
      </c>
      <c r="L137" s="130">
        <f t="shared" si="71"/>
        <v>0</v>
      </c>
      <c r="M137" s="130">
        <f t="shared" si="72"/>
        <v>0</v>
      </c>
      <c r="N137" s="130">
        <f t="shared" si="73"/>
        <v>0</v>
      </c>
      <c r="O137" s="99">
        <f t="shared" si="73"/>
        <v>0</v>
      </c>
      <c r="P137" s="97"/>
      <c r="Q137" s="106"/>
      <c r="R137" s="100"/>
      <c r="S137" s="101"/>
      <c r="T137" s="563"/>
      <c r="Z137" s="13"/>
    </row>
    <row r="138" spans="1:26" ht="12.75">
      <c r="A138" s="556"/>
      <c r="B138" s="556"/>
      <c r="C138" s="556"/>
      <c r="D138" s="110"/>
      <c r="E138" s="106">
        <f t="shared" si="69"/>
        <v>0</v>
      </c>
      <c r="F138" s="107"/>
      <c r="G138" s="107"/>
      <c r="H138" s="108"/>
      <c r="I138" s="88"/>
      <c r="J138" s="380"/>
      <c r="K138" s="381">
        <f t="shared" si="70"/>
        <v>0</v>
      </c>
      <c r="L138" s="130">
        <f t="shared" si="71"/>
        <v>0</v>
      </c>
      <c r="M138" s="130">
        <f t="shared" si="72"/>
        <v>0</v>
      </c>
      <c r="N138" s="130">
        <f t="shared" si="73"/>
        <v>0</v>
      </c>
      <c r="O138" s="99">
        <f t="shared" si="73"/>
        <v>0</v>
      </c>
      <c r="P138" s="97"/>
      <c r="Q138" s="106"/>
      <c r="R138" s="100"/>
      <c r="S138" s="101"/>
      <c r="T138" s="563"/>
      <c r="Z138" s="13"/>
    </row>
    <row r="139" spans="1:26" ht="12.75">
      <c r="A139" s="556"/>
      <c r="B139" s="556"/>
      <c r="C139" s="556"/>
      <c r="D139" s="110"/>
      <c r="E139" s="106">
        <f t="shared" si="69"/>
        <v>0</v>
      </c>
      <c r="F139" s="107"/>
      <c r="G139" s="107"/>
      <c r="H139" s="108"/>
      <c r="I139" s="88"/>
      <c r="J139" s="380"/>
      <c r="K139" s="381">
        <f aca="true" t="shared" si="74" ref="K139:O140">E139/100*$J139</f>
        <v>0</v>
      </c>
      <c r="L139" s="130">
        <f t="shared" si="74"/>
        <v>0</v>
      </c>
      <c r="M139" s="130">
        <f t="shared" si="74"/>
        <v>0</v>
      </c>
      <c r="N139" s="130">
        <f t="shared" si="74"/>
        <v>0</v>
      </c>
      <c r="O139" s="99">
        <f t="shared" si="74"/>
        <v>0</v>
      </c>
      <c r="P139" s="97"/>
      <c r="Q139" s="106"/>
      <c r="R139" s="100"/>
      <c r="S139" s="101"/>
      <c r="T139" s="563"/>
      <c r="Z139" s="13"/>
    </row>
    <row r="140" spans="1:26" ht="13.5" thickBot="1">
      <c r="A140" s="556"/>
      <c r="B140" s="556"/>
      <c r="C140" s="556"/>
      <c r="D140" s="114"/>
      <c r="E140" s="106">
        <f t="shared" si="69"/>
        <v>0</v>
      </c>
      <c r="F140" s="107"/>
      <c r="G140" s="107"/>
      <c r="H140" s="108"/>
      <c r="I140" s="108"/>
      <c r="J140" s="387"/>
      <c r="K140" s="388">
        <f t="shared" si="74"/>
        <v>0</v>
      </c>
      <c r="L140" s="143">
        <f t="shared" si="74"/>
        <v>0</v>
      </c>
      <c r="M140" s="143">
        <f t="shared" si="74"/>
        <v>0</v>
      </c>
      <c r="N140" s="143">
        <f t="shared" si="74"/>
        <v>0</v>
      </c>
      <c r="O140" s="144">
        <f t="shared" si="74"/>
        <v>0</v>
      </c>
      <c r="P140" s="115"/>
      <c r="Q140" s="267"/>
      <c r="R140" s="116"/>
      <c r="S140" s="117"/>
      <c r="T140" s="563"/>
      <c r="Z140" s="13"/>
    </row>
    <row r="141" spans="1:26" ht="12.75" customHeight="1" thickBot="1">
      <c r="A141" s="556"/>
      <c r="B141" s="556"/>
      <c r="C141" s="556"/>
      <c r="D141" s="118" t="s">
        <v>657</v>
      </c>
      <c r="E141" s="393"/>
      <c r="F141" s="394"/>
      <c r="G141" s="394"/>
      <c r="H141" s="394"/>
      <c r="I141" s="394"/>
      <c r="J141" s="382">
        <f aca="true" t="shared" si="75" ref="J141:O141">SUM(J131:J140)</f>
        <v>0</v>
      </c>
      <c r="K141" s="383">
        <f t="shared" si="75"/>
        <v>0</v>
      </c>
      <c r="L141" s="121">
        <f t="shared" si="75"/>
        <v>0</v>
      </c>
      <c r="M141" s="121">
        <f t="shared" si="75"/>
        <v>0</v>
      </c>
      <c r="N141" s="121">
        <f t="shared" si="75"/>
        <v>0</v>
      </c>
      <c r="O141" s="122">
        <f t="shared" si="75"/>
        <v>0</v>
      </c>
      <c r="P141" s="123">
        <f>SUM(P133:P140)</f>
        <v>0</v>
      </c>
      <c r="Q141" s="120">
        <f>SUM(Q133:Q140)</f>
        <v>0</v>
      </c>
      <c r="R141" s="121"/>
      <c r="S141" s="122"/>
      <c r="T141" s="563"/>
      <c r="U141" s="102"/>
      <c r="X141" s="94"/>
      <c r="Z141" s="83"/>
    </row>
    <row r="142" spans="1:26" ht="12.75" customHeight="1" thickBot="1">
      <c r="A142" s="557"/>
      <c r="B142" s="582"/>
      <c r="C142" s="582"/>
      <c r="D142" s="118" t="s">
        <v>824</v>
      </c>
      <c r="E142" s="393"/>
      <c r="F142" s="394"/>
      <c r="G142" s="394"/>
      <c r="H142" s="394"/>
      <c r="I142" s="394"/>
      <c r="J142" s="402"/>
      <c r="K142" s="384">
        <f>K94-K141</f>
        <v>648</v>
      </c>
      <c r="L142" s="369">
        <f>L94-L141</f>
        <v>0</v>
      </c>
      <c r="M142" s="369">
        <f>M94-M141</f>
        <v>0</v>
      </c>
      <c r="N142" s="369">
        <f>N94-N141</f>
        <v>162</v>
      </c>
      <c r="O142" s="385">
        <f>O94-O141</f>
        <v>25</v>
      </c>
      <c r="P142" s="370"/>
      <c r="Q142" s="371"/>
      <c r="R142" s="372"/>
      <c r="S142" s="373"/>
      <c r="T142" s="564"/>
      <c r="U142" s="102"/>
      <c r="X142" s="94"/>
      <c r="Z142" s="83"/>
    </row>
    <row r="143" spans="1:26" ht="13.5" thickTop="1">
      <c r="A143" s="555">
        <f>A131+1</f>
        <v>39185</v>
      </c>
      <c r="B143" s="565" t="s">
        <v>139</v>
      </c>
      <c r="C143" s="566" t="str">
        <f>$C95</f>
        <v>Gyümölcs</v>
      </c>
      <c r="D143" s="85"/>
      <c r="E143" s="86">
        <f aca="true" t="shared" si="76" ref="E143:E152">F143*4+G143*9+H143*4</f>
        <v>0</v>
      </c>
      <c r="F143" s="87"/>
      <c r="G143" s="87"/>
      <c r="H143" s="88"/>
      <c r="I143" s="88"/>
      <c r="J143" s="378"/>
      <c r="K143" s="381">
        <f aca="true" t="shared" si="77" ref="K143:K152">E143/100*$J143</f>
        <v>0</v>
      </c>
      <c r="L143" s="130">
        <f aca="true" t="shared" si="78" ref="L143:L152">F143/100*$J143</f>
        <v>0</v>
      </c>
      <c r="M143" s="130">
        <f aca="true" t="shared" si="79" ref="M143:M152">G143/100*$J143</f>
        <v>0</v>
      </c>
      <c r="N143" s="130">
        <f aca="true" t="shared" si="80" ref="N143:N152">H143/100*$J143</f>
        <v>0</v>
      </c>
      <c r="O143" s="282">
        <f aca="true" t="shared" si="81" ref="O143:O152">I143/100*$J143</f>
        <v>0</v>
      </c>
      <c r="P143" s="91">
        <f>5.2*R143</f>
        <v>0</v>
      </c>
      <c r="Q143" s="127">
        <f>54/490*P143</f>
        <v>0</v>
      </c>
      <c r="R143" s="92"/>
      <c r="S143" s="93" t="s">
        <v>117</v>
      </c>
      <c r="T143" s="562">
        <f>Súlygrafikon!F17</f>
        <v>0</v>
      </c>
      <c r="Z143" s="13"/>
    </row>
    <row r="144" spans="1:26" ht="12.75">
      <c r="A144" s="556"/>
      <c r="B144" s="556"/>
      <c r="C144" s="556"/>
      <c r="D144" s="95"/>
      <c r="E144" s="86">
        <f t="shared" si="76"/>
        <v>0</v>
      </c>
      <c r="F144" s="87"/>
      <c r="G144" s="87"/>
      <c r="H144" s="88"/>
      <c r="I144" s="88"/>
      <c r="J144" s="380"/>
      <c r="K144" s="381">
        <f t="shared" si="77"/>
        <v>0</v>
      </c>
      <c r="L144" s="130">
        <f t="shared" si="78"/>
        <v>0</v>
      </c>
      <c r="M144" s="130">
        <f t="shared" si="79"/>
        <v>0</v>
      </c>
      <c r="N144" s="130">
        <f t="shared" si="80"/>
        <v>0</v>
      </c>
      <c r="O144" s="99">
        <f t="shared" si="81"/>
        <v>0</v>
      </c>
      <c r="P144" s="97">
        <f>8.2*R144</f>
        <v>0</v>
      </c>
      <c r="Q144" s="106">
        <f>54/490*P144</f>
        <v>0</v>
      </c>
      <c r="R144" s="100"/>
      <c r="S144" s="101" t="s">
        <v>118</v>
      </c>
      <c r="T144" s="563"/>
      <c r="Z144" s="13"/>
    </row>
    <row r="145" spans="1:26" ht="12.75">
      <c r="A145" s="556"/>
      <c r="B145" s="556"/>
      <c r="C145" s="556"/>
      <c r="D145" s="105"/>
      <c r="E145" s="106">
        <f t="shared" si="76"/>
        <v>0</v>
      </c>
      <c r="F145" s="107"/>
      <c r="G145" s="107"/>
      <c r="H145" s="108"/>
      <c r="I145" s="88"/>
      <c r="J145" s="380"/>
      <c r="K145" s="381">
        <f t="shared" si="77"/>
        <v>0</v>
      </c>
      <c r="L145" s="130">
        <f t="shared" si="78"/>
        <v>0</v>
      </c>
      <c r="M145" s="130">
        <f t="shared" si="79"/>
        <v>0</v>
      </c>
      <c r="N145" s="130">
        <f t="shared" si="80"/>
        <v>0</v>
      </c>
      <c r="O145" s="99">
        <f t="shared" si="81"/>
        <v>0</v>
      </c>
      <c r="P145" s="97">
        <f>11.2*R145</f>
        <v>0</v>
      </c>
      <c r="Q145" s="106">
        <f>54/490*P145</f>
        <v>0</v>
      </c>
      <c r="R145" s="100"/>
      <c r="S145" s="101" t="s">
        <v>119</v>
      </c>
      <c r="T145" s="563"/>
      <c r="Z145" s="13"/>
    </row>
    <row r="146" spans="1:26" ht="12.75">
      <c r="A146" s="556"/>
      <c r="B146" s="556"/>
      <c r="C146" s="556"/>
      <c r="D146" s="95"/>
      <c r="E146" s="106">
        <f t="shared" si="76"/>
        <v>0</v>
      </c>
      <c r="F146" s="107"/>
      <c r="G146" s="107"/>
      <c r="H146" s="108"/>
      <c r="I146" s="88"/>
      <c r="J146" s="380"/>
      <c r="K146" s="381">
        <f t="shared" si="77"/>
        <v>0</v>
      </c>
      <c r="L146" s="130">
        <f t="shared" si="78"/>
        <v>0</v>
      </c>
      <c r="M146" s="130">
        <f t="shared" si="79"/>
        <v>0</v>
      </c>
      <c r="N146" s="130">
        <f t="shared" si="80"/>
        <v>0</v>
      </c>
      <c r="O146" s="99">
        <f t="shared" si="81"/>
        <v>0</v>
      </c>
      <c r="P146" s="97">
        <f>19.4*R146</f>
        <v>0</v>
      </c>
      <c r="Q146" s="106">
        <f>54/490*P146</f>
        <v>0</v>
      </c>
      <c r="R146" s="100"/>
      <c r="S146" s="101" t="s">
        <v>121</v>
      </c>
      <c r="T146" s="563"/>
      <c r="Z146" s="13"/>
    </row>
    <row r="147" spans="1:26" ht="12.75" customHeight="1">
      <c r="A147" s="556"/>
      <c r="B147" s="556"/>
      <c r="C147" s="556"/>
      <c r="D147" s="95"/>
      <c r="E147" s="106">
        <f t="shared" si="76"/>
        <v>0</v>
      </c>
      <c r="F147" s="107"/>
      <c r="G147" s="107"/>
      <c r="H147" s="108"/>
      <c r="I147" s="88"/>
      <c r="J147" s="380"/>
      <c r="K147" s="381">
        <f t="shared" si="77"/>
        <v>0</v>
      </c>
      <c r="L147" s="130">
        <f t="shared" si="78"/>
        <v>0</v>
      </c>
      <c r="M147" s="130">
        <f t="shared" si="79"/>
        <v>0</v>
      </c>
      <c r="N147" s="130">
        <f t="shared" si="80"/>
        <v>0</v>
      </c>
      <c r="O147" s="99">
        <f t="shared" si="81"/>
        <v>0</v>
      </c>
      <c r="P147" s="97"/>
      <c r="Q147" s="106"/>
      <c r="R147" s="100"/>
      <c r="S147" s="101"/>
      <c r="T147" s="563"/>
      <c r="Z147" s="13"/>
    </row>
    <row r="148" spans="1:26" ht="12.75">
      <c r="A148" s="556"/>
      <c r="B148" s="556"/>
      <c r="C148" s="556"/>
      <c r="D148" s="358"/>
      <c r="E148" s="106">
        <f t="shared" si="76"/>
        <v>0</v>
      </c>
      <c r="F148" s="107"/>
      <c r="G148" s="107"/>
      <c r="H148" s="108"/>
      <c r="I148" s="88"/>
      <c r="J148" s="380"/>
      <c r="K148" s="381">
        <f t="shared" si="77"/>
        <v>0</v>
      </c>
      <c r="L148" s="130">
        <f t="shared" si="78"/>
        <v>0</v>
      </c>
      <c r="M148" s="130">
        <f t="shared" si="79"/>
        <v>0</v>
      </c>
      <c r="N148" s="130">
        <f t="shared" si="80"/>
        <v>0</v>
      </c>
      <c r="O148" s="99">
        <f t="shared" si="81"/>
        <v>0</v>
      </c>
      <c r="P148" s="97"/>
      <c r="Q148" s="106"/>
      <c r="R148" s="100"/>
      <c r="S148" s="101"/>
      <c r="T148" s="563"/>
      <c r="Z148" s="13"/>
    </row>
    <row r="149" spans="1:26" ht="12.75">
      <c r="A149" s="556"/>
      <c r="B149" s="556"/>
      <c r="C149" s="556"/>
      <c r="D149" s="146"/>
      <c r="E149" s="142">
        <f t="shared" si="76"/>
        <v>0</v>
      </c>
      <c r="F149" s="147"/>
      <c r="G149" s="147"/>
      <c r="H149" s="148"/>
      <c r="I149" s="286"/>
      <c r="J149" s="389"/>
      <c r="K149" s="381">
        <f t="shared" si="77"/>
        <v>0</v>
      </c>
      <c r="L149" s="130">
        <f t="shared" si="78"/>
        <v>0</v>
      </c>
      <c r="M149" s="130">
        <f t="shared" si="79"/>
        <v>0</v>
      </c>
      <c r="N149" s="130">
        <f t="shared" si="80"/>
        <v>0</v>
      </c>
      <c r="O149" s="99">
        <f t="shared" si="81"/>
        <v>0</v>
      </c>
      <c r="P149" s="97"/>
      <c r="Q149" s="106"/>
      <c r="R149" s="100"/>
      <c r="S149" s="101"/>
      <c r="T149" s="563"/>
      <c r="Z149" s="13"/>
    </row>
    <row r="150" spans="1:26" ht="12.75">
      <c r="A150" s="556"/>
      <c r="B150" s="556"/>
      <c r="C150" s="556"/>
      <c r="D150" s="150"/>
      <c r="E150" s="142">
        <f t="shared" si="76"/>
        <v>0</v>
      </c>
      <c r="F150" s="147"/>
      <c r="G150" s="147"/>
      <c r="H150" s="148"/>
      <c r="I150" s="286"/>
      <c r="J150" s="390"/>
      <c r="K150" s="381">
        <f t="shared" si="77"/>
        <v>0</v>
      </c>
      <c r="L150" s="130">
        <f t="shared" si="78"/>
        <v>0</v>
      </c>
      <c r="M150" s="130">
        <f t="shared" si="79"/>
        <v>0</v>
      </c>
      <c r="N150" s="130">
        <f t="shared" si="80"/>
        <v>0</v>
      </c>
      <c r="O150" s="99">
        <f t="shared" si="81"/>
        <v>0</v>
      </c>
      <c r="P150" s="97"/>
      <c r="Q150" s="106"/>
      <c r="R150" s="100"/>
      <c r="S150" s="101"/>
      <c r="T150" s="563"/>
      <c r="Z150" s="13"/>
    </row>
    <row r="151" spans="1:26" ht="12.75">
      <c r="A151" s="556"/>
      <c r="B151" s="556"/>
      <c r="C151" s="556"/>
      <c r="D151" s="110"/>
      <c r="E151" s="106">
        <f t="shared" si="76"/>
        <v>0</v>
      </c>
      <c r="F151" s="107"/>
      <c r="G151" s="107"/>
      <c r="H151" s="108"/>
      <c r="I151" s="286"/>
      <c r="J151" s="380"/>
      <c r="K151" s="381">
        <f t="shared" si="77"/>
        <v>0</v>
      </c>
      <c r="L151" s="130">
        <f t="shared" si="78"/>
        <v>0</v>
      </c>
      <c r="M151" s="130">
        <f t="shared" si="79"/>
        <v>0</v>
      </c>
      <c r="N151" s="130">
        <f t="shared" si="80"/>
        <v>0</v>
      </c>
      <c r="O151" s="99">
        <f t="shared" si="81"/>
        <v>0</v>
      </c>
      <c r="P151" s="97"/>
      <c r="Q151" s="106"/>
      <c r="R151" s="100"/>
      <c r="S151" s="101"/>
      <c r="T151" s="563"/>
      <c r="Z151" s="13"/>
    </row>
    <row r="152" spans="1:26" ht="12.75" customHeight="1" thickBot="1">
      <c r="A152" s="556"/>
      <c r="B152" s="556"/>
      <c r="C152" s="556"/>
      <c r="D152" s="114"/>
      <c r="E152" s="106">
        <f t="shared" si="76"/>
        <v>0</v>
      </c>
      <c r="F152" s="107"/>
      <c r="G152" s="107"/>
      <c r="H152" s="108"/>
      <c r="I152" s="108"/>
      <c r="J152" s="387"/>
      <c r="K152" s="388">
        <f t="shared" si="77"/>
        <v>0</v>
      </c>
      <c r="L152" s="143">
        <f t="shared" si="78"/>
        <v>0</v>
      </c>
      <c r="M152" s="143">
        <f t="shared" si="79"/>
        <v>0</v>
      </c>
      <c r="N152" s="143">
        <f t="shared" si="80"/>
        <v>0</v>
      </c>
      <c r="O152" s="144">
        <f t="shared" si="81"/>
        <v>0</v>
      </c>
      <c r="P152" s="115"/>
      <c r="Q152" s="267"/>
      <c r="R152" s="116"/>
      <c r="S152" s="117"/>
      <c r="T152" s="563"/>
      <c r="Z152" s="13"/>
    </row>
    <row r="153" spans="1:26" ht="12.75" customHeight="1" thickBot="1">
      <c r="A153" s="556"/>
      <c r="B153" s="556"/>
      <c r="C153" s="556"/>
      <c r="D153" s="118" t="s">
        <v>657</v>
      </c>
      <c r="E153" s="393"/>
      <c r="F153" s="394"/>
      <c r="G153" s="394"/>
      <c r="H153" s="394"/>
      <c r="I153" s="394"/>
      <c r="J153" s="382">
        <f aca="true" t="shared" si="82" ref="J153:O153">SUM(J143:J152)</f>
        <v>0</v>
      </c>
      <c r="K153" s="383">
        <f t="shared" si="82"/>
        <v>0</v>
      </c>
      <c r="L153" s="121">
        <f t="shared" si="82"/>
        <v>0</v>
      </c>
      <c r="M153" s="121">
        <f t="shared" si="82"/>
        <v>0</v>
      </c>
      <c r="N153" s="121">
        <f t="shared" si="82"/>
        <v>0</v>
      </c>
      <c r="O153" s="122">
        <f t="shared" si="82"/>
        <v>0</v>
      </c>
      <c r="P153" s="123">
        <f>SUM(P145:P152)</f>
        <v>0</v>
      </c>
      <c r="Q153" s="120">
        <f>SUM(Q145:Q152)</f>
        <v>0</v>
      </c>
      <c r="R153" s="121"/>
      <c r="S153" s="122"/>
      <c r="T153" s="563"/>
      <c r="U153" s="102"/>
      <c r="X153" s="94"/>
      <c r="Z153" s="83"/>
    </row>
    <row r="154" spans="1:26" ht="12.75" customHeight="1" thickBot="1">
      <c r="A154" s="557"/>
      <c r="B154" s="582"/>
      <c r="C154" s="582"/>
      <c r="D154" s="118" t="s">
        <v>824</v>
      </c>
      <c r="E154" s="393"/>
      <c r="F154" s="394"/>
      <c r="G154" s="394"/>
      <c r="H154" s="394"/>
      <c r="I154" s="394"/>
      <c r="J154" s="402"/>
      <c r="K154" s="384">
        <f>K94-K153</f>
        <v>648</v>
      </c>
      <c r="L154" s="369">
        <f>L94-L153</f>
        <v>0</v>
      </c>
      <c r="M154" s="369">
        <f>M94-M153</f>
        <v>0</v>
      </c>
      <c r="N154" s="369">
        <f>N94-N153</f>
        <v>162</v>
      </c>
      <c r="O154" s="385">
        <f>O94-O153</f>
        <v>25</v>
      </c>
      <c r="P154" s="370"/>
      <c r="Q154" s="371"/>
      <c r="R154" s="372"/>
      <c r="S154" s="373"/>
      <c r="T154" s="564"/>
      <c r="U154" s="102"/>
      <c r="X154" s="94"/>
      <c r="Z154" s="83"/>
    </row>
    <row r="155" spans="1:26" ht="13.5" thickTop="1">
      <c r="A155" s="555">
        <f>A143+1</f>
        <v>39186</v>
      </c>
      <c r="B155" s="565" t="s">
        <v>140</v>
      </c>
      <c r="C155" s="566" t="str">
        <f>$C107</f>
        <v>Protein</v>
      </c>
      <c r="D155" s="85"/>
      <c r="E155" s="86">
        <f aca="true" t="shared" si="83" ref="E155:E164">F155*4+G155*9+H155*4</f>
        <v>0</v>
      </c>
      <c r="F155" s="87"/>
      <c r="G155" s="87"/>
      <c r="H155" s="88"/>
      <c r="I155" s="318"/>
      <c r="J155" s="378"/>
      <c r="K155" s="386">
        <f aca="true" t="shared" si="84" ref="K155:K164">E155/100*$J155</f>
        <v>0</v>
      </c>
      <c r="L155" s="221">
        <f aca="true" t="shared" si="85" ref="L155:L164">F155/100*$J155</f>
        <v>0</v>
      </c>
      <c r="M155" s="221">
        <f aca="true" t="shared" si="86" ref="M155:M164">G155/100*$J155</f>
        <v>0</v>
      </c>
      <c r="N155" s="221">
        <f aca="true" t="shared" si="87" ref="N155:O164">H155/100*$J155</f>
        <v>0</v>
      </c>
      <c r="O155" s="129">
        <f t="shared" si="87"/>
        <v>0</v>
      </c>
      <c r="P155" s="91">
        <f>5.2*R155</f>
        <v>0</v>
      </c>
      <c r="Q155" s="127">
        <f>54/490*P155</f>
        <v>0</v>
      </c>
      <c r="R155" s="92"/>
      <c r="S155" s="93" t="s">
        <v>117</v>
      </c>
      <c r="T155" s="562">
        <f>Súlygrafikon!F18</f>
        <v>0</v>
      </c>
      <c r="Z155" s="13"/>
    </row>
    <row r="156" spans="1:26" ht="12.75">
      <c r="A156" s="556"/>
      <c r="B156" s="556"/>
      <c r="C156" s="556"/>
      <c r="D156" s="95"/>
      <c r="E156" s="86">
        <f t="shared" si="83"/>
        <v>0</v>
      </c>
      <c r="F156" s="87"/>
      <c r="G156" s="87"/>
      <c r="H156" s="88"/>
      <c r="I156" s="88"/>
      <c r="J156" s="380"/>
      <c r="K156" s="381">
        <f t="shared" si="84"/>
        <v>0</v>
      </c>
      <c r="L156" s="130">
        <f t="shared" si="85"/>
        <v>0</v>
      </c>
      <c r="M156" s="130">
        <f t="shared" si="86"/>
        <v>0</v>
      </c>
      <c r="N156" s="130">
        <f t="shared" si="87"/>
        <v>0</v>
      </c>
      <c r="O156" s="99">
        <f t="shared" si="87"/>
        <v>0</v>
      </c>
      <c r="P156" s="97">
        <f>8.2*R156</f>
        <v>0</v>
      </c>
      <c r="Q156" s="106">
        <f>54/490*P156</f>
        <v>0</v>
      </c>
      <c r="R156" s="100"/>
      <c r="S156" s="101" t="s">
        <v>118</v>
      </c>
      <c r="T156" s="563"/>
      <c r="Z156" s="13"/>
    </row>
    <row r="157" spans="1:26" ht="12.75">
      <c r="A157" s="556"/>
      <c r="B157" s="556"/>
      <c r="C157" s="556"/>
      <c r="D157" s="105"/>
      <c r="E157" s="106">
        <f t="shared" si="83"/>
        <v>0</v>
      </c>
      <c r="F157" s="107"/>
      <c r="G157" s="107"/>
      <c r="H157" s="108"/>
      <c r="I157" s="88"/>
      <c r="J157" s="380"/>
      <c r="K157" s="381">
        <f t="shared" si="84"/>
        <v>0</v>
      </c>
      <c r="L157" s="130">
        <f t="shared" si="85"/>
        <v>0</v>
      </c>
      <c r="M157" s="130">
        <f t="shared" si="86"/>
        <v>0</v>
      </c>
      <c r="N157" s="130">
        <f t="shared" si="87"/>
        <v>0</v>
      </c>
      <c r="O157" s="99">
        <f t="shared" si="87"/>
        <v>0</v>
      </c>
      <c r="P157" s="97">
        <f>11.2*R157</f>
        <v>0</v>
      </c>
      <c r="Q157" s="106">
        <f>54/490*P157</f>
        <v>0</v>
      </c>
      <c r="R157" s="100"/>
      <c r="S157" s="101" t="s">
        <v>119</v>
      </c>
      <c r="T157" s="563"/>
      <c r="Z157" s="13"/>
    </row>
    <row r="158" spans="1:26" ht="12.75">
      <c r="A158" s="556"/>
      <c r="B158" s="556"/>
      <c r="C158" s="556"/>
      <c r="D158" s="95"/>
      <c r="E158" s="106">
        <f t="shared" si="83"/>
        <v>0</v>
      </c>
      <c r="F158" s="107"/>
      <c r="G158" s="107"/>
      <c r="H158" s="108"/>
      <c r="I158" s="88"/>
      <c r="J158" s="380"/>
      <c r="K158" s="381">
        <f t="shared" si="84"/>
        <v>0</v>
      </c>
      <c r="L158" s="130">
        <f t="shared" si="85"/>
        <v>0</v>
      </c>
      <c r="M158" s="130">
        <f t="shared" si="86"/>
        <v>0</v>
      </c>
      <c r="N158" s="130">
        <f t="shared" si="87"/>
        <v>0</v>
      </c>
      <c r="O158" s="99">
        <f t="shared" si="87"/>
        <v>0</v>
      </c>
      <c r="P158" s="97">
        <f>19.4*R158</f>
        <v>0</v>
      </c>
      <c r="Q158" s="106">
        <f>54/490*P158</f>
        <v>0</v>
      </c>
      <c r="R158" s="100"/>
      <c r="S158" s="101" t="s">
        <v>121</v>
      </c>
      <c r="T158" s="563"/>
      <c r="Z158" s="13"/>
    </row>
    <row r="159" spans="1:26" ht="12.75">
      <c r="A159" s="556"/>
      <c r="B159" s="556"/>
      <c r="C159" s="556"/>
      <c r="D159" s="358"/>
      <c r="E159" s="106">
        <f t="shared" si="83"/>
        <v>0</v>
      </c>
      <c r="F159" s="107"/>
      <c r="G159" s="107"/>
      <c r="H159" s="108"/>
      <c r="I159" s="88"/>
      <c r="J159" s="380"/>
      <c r="K159" s="381">
        <f t="shared" si="84"/>
        <v>0</v>
      </c>
      <c r="L159" s="130">
        <f t="shared" si="85"/>
        <v>0</v>
      </c>
      <c r="M159" s="130">
        <f t="shared" si="86"/>
        <v>0</v>
      </c>
      <c r="N159" s="130">
        <f t="shared" si="87"/>
        <v>0</v>
      </c>
      <c r="O159" s="99">
        <f t="shared" si="87"/>
        <v>0</v>
      </c>
      <c r="P159" s="97"/>
      <c r="Q159" s="106"/>
      <c r="R159" s="100"/>
      <c r="S159" s="101"/>
      <c r="T159" s="563"/>
      <c r="Z159" s="13"/>
    </row>
    <row r="160" spans="1:26" ht="12.75">
      <c r="A160" s="556"/>
      <c r="B160" s="556"/>
      <c r="C160" s="556"/>
      <c r="D160" s="110"/>
      <c r="E160" s="106">
        <f t="shared" si="83"/>
        <v>0</v>
      </c>
      <c r="F160" s="107"/>
      <c r="G160" s="107"/>
      <c r="H160" s="108"/>
      <c r="I160" s="88"/>
      <c r="J160" s="380"/>
      <c r="K160" s="381">
        <f t="shared" si="84"/>
        <v>0</v>
      </c>
      <c r="L160" s="130">
        <f t="shared" si="85"/>
        <v>0</v>
      </c>
      <c r="M160" s="130">
        <f t="shared" si="86"/>
        <v>0</v>
      </c>
      <c r="N160" s="130">
        <f t="shared" si="87"/>
        <v>0</v>
      </c>
      <c r="O160" s="99">
        <f t="shared" si="87"/>
        <v>0</v>
      </c>
      <c r="P160" s="97"/>
      <c r="Q160" s="106"/>
      <c r="R160" s="100"/>
      <c r="S160" s="101"/>
      <c r="T160" s="563"/>
      <c r="Z160" s="13"/>
    </row>
    <row r="161" spans="1:26" ht="12.75">
      <c r="A161" s="556"/>
      <c r="B161" s="556"/>
      <c r="C161" s="556"/>
      <c r="D161" s="105"/>
      <c r="E161" s="106">
        <f t="shared" si="83"/>
        <v>0</v>
      </c>
      <c r="F161" s="107"/>
      <c r="G161" s="107"/>
      <c r="H161" s="108"/>
      <c r="I161" s="88"/>
      <c r="J161" s="380"/>
      <c r="K161" s="381">
        <f t="shared" si="84"/>
        <v>0</v>
      </c>
      <c r="L161" s="130">
        <f t="shared" si="85"/>
        <v>0</v>
      </c>
      <c r="M161" s="130">
        <f t="shared" si="86"/>
        <v>0</v>
      </c>
      <c r="N161" s="130">
        <f t="shared" si="87"/>
        <v>0</v>
      </c>
      <c r="O161" s="99">
        <f t="shared" si="87"/>
        <v>0</v>
      </c>
      <c r="P161" s="97"/>
      <c r="Q161" s="106"/>
      <c r="R161" s="100"/>
      <c r="S161" s="101"/>
      <c r="T161" s="563"/>
      <c r="Z161" s="13"/>
    </row>
    <row r="162" spans="1:26" ht="12.75">
      <c r="A162" s="556"/>
      <c r="B162" s="556"/>
      <c r="C162" s="556"/>
      <c r="D162" s="110"/>
      <c r="E162" s="142">
        <f t="shared" si="83"/>
        <v>0</v>
      </c>
      <c r="F162" s="107"/>
      <c r="G162" s="107"/>
      <c r="H162" s="108"/>
      <c r="I162" s="108"/>
      <c r="J162" s="387"/>
      <c r="K162" s="381">
        <f t="shared" si="84"/>
        <v>0</v>
      </c>
      <c r="L162" s="130">
        <f t="shared" si="85"/>
        <v>0</v>
      </c>
      <c r="M162" s="130">
        <f t="shared" si="86"/>
        <v>0</v>
      </c>
      <c r="N162" s="130">
        <f t="shared" si="87"/>
        <v>0</v>
      </c>
      <c r="O162" s="99">
        <f t="shared" si="87"/>
        <v>0</v>
      </c>
      <c r="P162" s="97"/>
      <c r="Q162" s="106"/>
      <c r="R162" s="100"/>
      <c r="S162" s="101"/>
      <c r="T162" s="563"/>
      <c r="Z162" s="13"/>
    </row>
    <row r="163" spans="1:20" ht="12.75">
      <c r="A163" s="556"/>
      <c r="B163" s="556"/>
      <c r="C163" s="556"/>
      <c r="D163" s="110"/>
      <c r="E163" s="142">
        <f t="shared" si="83"/>
        <v>0</v>
      </c>
      <c r="F163" s="107"/>
      <c r="G163" s="107"/>
      <c r="H163" s="108"/>
      <c r="I163" s="108"/>
      <c r="J163" s="387"/>
      <c r="K163" s="381">
        <f t="shared" si="84"/>
        <v>0</v>
      </c>
      <c r="L163" s="130">
        <f t="shared" si="85"/>
        <v>0</v>
      </c>
      <c r="M163" s="130">
        <f t="shared" si="86"/>
        <v>0</v>
      </c>
      <c r="N163" s="130">
        <f t="shared" si="87"/>
        <v>0</v>
      </c>
      <c r="O163" s="99">
        <f t="shared" si="87"/>
        <v>0</v>
      </c>
      <c r="P163" s="97"/>
      <c r="Q163" s="106"/>
      <c r="R163" s="100"/>
      <c r="S163" s="101"/>
      <c r="T163" s="563"/>
    </row>
    <row r="164" spans="1:20" ht="13.5" thickBot="1">
      <c r="A164" s="556"/>
      <c r="B164" s="556"/>
      <c r="C164" s="556"/>
      <c r="D164" s="114"/>
      <c r="E164" s="106">
        <f t="shared" si="83"/>
        <v>0</v>
      </c>
      <c r="F164" s="107"/>
      <c r="G164" s="107"/>
      <c r="H164" s="108"/>
      <c r="I164" s="108"/>
      <c r="J164" s="387"/>
      <c r="K164" s="381">
        <f t="shared" si="84"/>
        <v>0</v>
      </c>
      <c r="L164" s="130">
        <f t="shared" si="85"/>
        <v>0</v>
      </c>
      <c r="M164" s="130">
        <f t="shared" si="86"/>
        <v>0</v>
      </c>
      <c r="N164" s="130">
        <f t="shared" si="87"/>
        <v>0</v>
      </c>
      <c r="O164" s="144">
        <f t="shared" si="87"/>
        <v>0</v>
      </c>
      <c r="P164" s="115"/>
      <c r="Q164" s="267"/>
      <c r="R164" s="116"/>
      <c r="S164" s="117"/>
      <c r="T164" s="563"/>
    </row>
    <row r="165" spans="1:26" ht="12.75" customHeight="1" thickBot="1">
      <c r="A165" s="556"/>
      <c r="B165" s="556"/>
      <c r="C165" s="556"/>
      <c r="D165" s="118" t="s">
        <v>657</v>
      </c>
      <c r="E165" s="393"/>
      <c r="F165" s="394"/>
      <c r="G165" s="394"/>
      <c r="H165" s="394"/>
      <c r="I165" s="394"/>
      <c r="J165" s="382">
        <f aca="true" t="shared" si="88" ref="J165:O165">SUM(J155:J164)</f>
        <v>0</v>
      </c>
      <c r="K165" s="383">
        <f t="shared" si="88"/>
        <v>0</v>
      </c>
      <c r="L165" s="121">
        <f t="shared" si="88"/>
        <v>0</v>
      </c>
      <c r="M165" s="121">
        <f t="shared" si="88"/>
        <v>0</v>
      </c>
      <c r="N165" s="121">
        <f t="shared" si="88"/>
        <v>0</v>
      </c>
      <c r="O165" s="122">
        <f t="shared" si="88"/>
        <v>0</v>
      </c>
      <c r="P165" s="123">
        <f>SUM(P157:P164)</f>
        <v>0</v>
      </c>
      <c r="Q165" s="120">
        <f>SUM(Q157:Q164)</f>
        <v>0</v>
      </c>
      <c r="R165" s="121"/>
      <c r="S165" s="122"/>
      <c r="T165" s="563"/>
      <c r="U165" s="102"/>
      <c r="X165" s="94"/>
      <c r="Z165" s="83"/>
    </row>
    <row r="166" spans="1:26" ht="12.75" customHeight="1" thickBot="1">
      <c r="A166" s="557"/>
      <c r="B166" s="582"/>
      <c r="C166" s="582"/>
      <c r="D166" s="118" t="s">
        <v>824</v>
      </c>
      <c r="E166" s="393"/>
      <c r="F166" s="394"/>
      <c r="G166" s="394"/>
      <c r="H166" s="394"/>
      <c r="I166" s="394"/>
      <c r="J166" s="402"/>
      <c r="K166" s="384">
        <f>K94-K165</f>
        <v>648</v>
      </c>
      <c r="L166" s="369">
        <f>L94-L165</f>
        <v>0</v>
      </c>
      <c r="M166" s="369">
        <f>M94-M165</f>
        <v>0</v>
      </c>
      <c r="N166" s="369">
        <f>N94-N165</f>
        <v>162</v>
      </c>
      <c r="O166" s="385">
        <f>O94-O165</f>
        <v>25</v>
      </c>
      <c r="P166" s="370"/>
      <c r="Q166" s="371"/>
      <c r="R166" s="372"/>
      <c r="S166" s="373"/>
      <c r="T166" s="564"/>
      <c r="U166" s="102"/>
      <c r="X166" s="94"/>
      <c r="Z166" s="83"/>
    </row>
    <row r="167" spans="1:20" ht="13.5" thickTop="1">
      <c r="A167" s="555">
        <f>A155+1</f>
        <v>39187</v>
      </c>
      <c r="B167" s="565" t="s">
        <v>141</v>
      </c>
      <c r="C167" s="566" t="str">
        <f>$C119</f>
        <v>Keményítő</v>
      </c>
      <c r="D167" s="85"/>
      <c r="E167" s="127">
        <f aca="true" t="shared" si="89" ref="E167:E176">F167*4+G167*9+H167*4</f>
        <v>0</v>
      </c>
      <c r="F167" s="158"/>
      <c r="G167" s="158"/>
      <c r="H167" s="159"/>
      <c r="I167" s="159"/>
      <c r="J167" s="378"/>
      <c r="K167" s="386">
        <f aca="true" t="shared" si="90" ref="K167:K176">E167/100*$J167</f>
        <v>0</v>
      </c>
      <c r="L167" s="221">
        <f aca="true" t="shared" si="91" ref="L167:L176">F167/100*$J167</f>
        <v>0</v>
      </c>
      <c r="M167" s="221">
        <f aca="true" t="shared" si="92" ref="M167:M176">G167/100*$J167</f>
        <v>0</v>
      </c>
      <c r="N167" s="221">
        <f aca="true" t="shared" si="93" ref="N167:O176">H167/100*$J167</f>
        <v>0</v>
      </c>
      <c r="O167" s="129">
        <f t="shared" si="93"/>
        <v>0</v>
      </c>
      <c r="P167" s="91">
        <f>5.2*R167</f>
        <v>0</v>
      </c>
      <c r="Q167" s="127">
        <f>54/490*P167</f>
        <v>0</v>
      </c>
      <c r="R167" s="92"/>
      <c r="S167" s="93" t="s">
        <v>117</v>
      </c>
      <c r="T167" s="562">
        <f>Súlygrafikon!F19</f>
        <v>0</v>
      </c>
    </row>
    <row r="168" spans="1:20" ht="12.75">
      <c r="A168" s="556"/>
      <c r="B168" s="556"/>
      <c r="C168" s="556"/>
      <c r="D168" s="110"/>
      <c r="E168" s="106">
        <f t="shared" si="89"/>
        <v>0</v>
      </c>
      <c r="F168" s="107"/>
      <c r="G168" s="107"/>
      <c r="H168" s="108"/>
      <c r="I168" s="108"/>
      <c r="J168" s="387"/>
      <c r="K168" s="381">
        <f t="shared" si="90"/>
        <v>0</v>
      </c>
      <c r="L168" s="130">
        <f t="shared" si="91"/>
        <v>0</v>
      </c>
      <c r="M168" s="130">
        <f t="shared" si="92"/>
        <v>0</v>
      </c>
      <c r="N168" s="130">
        <f t="shared" si="93"/>
        <v>0</v>
      </c>
      <c r="O168" s="99">
        <f t="shared" si="93"/>
        <v>0</v>
      </c>
      <c r="P168" s="97">
        <f>8.2*R168</f>
        <v>0</v>
      </c>
      <c r="Q168" s="106">
        <f>54/490*P168</f>
        <v>0</v>
      </c>
      <c r="R168" s="100"/>
      <c r="S168" s="101" t="s">
        <v>118</v>
      </c>
      <c r="T168" s="563"/>
    </row>
    <row r="169" spans="1:20" ht="12.75">
      <c r="A169" s="556"/>
      <c r="B169" s="556"/>
      <c r="C169" s="556"/>
      <c r="D169" s="105"/>
      <c r="E169" s="142">
        <f t="shared" si="89"/>
        <v>0</v>
      </c>
      <c r="F169" s="107"/>
      <c r="G169" s="107"/>
      <c r="H169" s="108"/>
      <c r="I169" s="108"/>
      <c r="J169" s="387"/>
      <c r="K169" s="381">
        <f t="shared" si="90"/>
        <v>0</v>
      </c>
      <c r="L169" s="130">
        <f t="shared" si="91"/>
        <v>0</v>
      </c>
      <c r="M169" s="130">
        <f t="shared" si="92"/>
        <v>0</v>
      </c>
      <c r="N169" s="130">
        <f t="shared" si="93"/>
        <v>0</v>
      </c>
      <c r="O169" s="99">
        <f t="shared" si="93"/>
        <v>0</v>
      </c>
      <c r="P169" s="97">
        <f>11.2*R169</f>
        <v>0</v>
      </c>
      <c r="Q169" s="106">
        <f>54/490*P169</f>
        <v>0</v>
      </c>
      <c r="R169" s="100"/>
      <c r="S169" s="101" t="s">
        <v>119</v>
      </c>
      <c r="T169" s="563"/>
    </row>
    <row r="170" spans="1:20" ht="12.75">
      <c r="A170" s="556"/>
      <c r="B170" s="556"/>
      <c r="C170" s="556"/>
      <c r="D170" s="110"/>
      <c r="E170" s="106">
        <f t="shared" si="89"/>
        <v>0</v>
      </c>
      <c r="F170" s="107"/>
      <c r="G170" s="107"/>
      <c r="H170" s="108"/>
      <c r="I170" s="108"/>
      <c r="J170" s="387"/>
      <c r="K170" s="381">
        <f t="shared" si="90"/>
        <v>0</v>
      </c>
      <c r="L170" s="130">
        <f t="shared" si="91"/>
        <v>0</v>
      </c>
      <c r="M170" s="130">
        <f t="shared" si="92"/>
        <v>0</v>
      </c>
      <c r="N170" s="130">
        <f t="shared" si="93"/>
        <v>0</v>
      </c>
      <c r="O170" s="99">
        <f t="shared" si="93"/>
        <v>0</v>
      </c>
      <c r="P170" s="97">
        <f>19.4*R170</f>
        <v>0</v>
      </c>
      <c r="Q170" s="106">
        <f>54/490*P170</f>
        <v>0</v>
      </c>
      <c r="R170" s="100"/>
      <c r="S170" s="101" t="s">
        <v>121</v>
      </c>
      <c r="T170" s="563"/>
    </row>
    <row r="171" spans="1:20" ht="12.75">
      <c r="A171" s="556"/>
      <c r="B171" s="556"/>
      <c r="C171" s="556"/>
      <c r="D171" s="110"/>
      <c r="E171" s="106">
        <f t="shared" si="89"/>
        <v>0</v>
      </c>
      <c r="F171" s="107"/>
      <c r="G171" s="107"/>
      <c r="H171" s="108"/>
      <c r="I171" s="88"/>
      <c r="J171" s="380"/>
      <c r="K171" s="381">
        <f t="shared" si="90"/>
        <v>0</v>
      </c>
      <c r="L171" s="130">
        <f t="shared" si="91"/>
        <v>0</v>
      </c>
      <c r="M171" s="130">
        <f t="shared" si="92"/>
        <v>0</v>
      </c>
      <c r="N171" s="130">
        <f t="shared" si="93"/>
        <v>0</v>
      </c>
      <c r="O171" s="99">
        <f t="shared" si="93"/>
        <v>0</v>
      </c>
      <c r="P171" s="97"/>
      <c r="Q171" s="106"/>
      <c r="R171" s="100"/>
      <c r="S171" s="101"/>
      <c r="T171" s="563"/>
    </row>
    <row r="172" spans="1:20" ht="12.75">
      <c r="A172" s="556"/>
      <c r="B172" s="556"/>
      <c r="C172" s="556"/>
      <c r="D172" s="110"/>
      <c r="E172" s="106">
        <f t="shared" si="89"/>
        <v>0</v>
      </c>
      <c r="F172" s="107"/>
      <c r="G172" s="107"/>
      <c r="H172" s="108"/>
      <c r="I172" s="108"/>
      <c r="J172" s="387"/>
      <c r="K172" s="381">
        <f t="shared" si="90"/>
        <v>0</v>
      </c>
      <c r="L172" s="130">
        <f t="shared" si="91"/>
        <v>0</v>
      </c>
      <c r="M172" s="130">
        <f t="shared" si="92"/>
        <v>0</v>
      </c>
      <c r="N172" s="130">
        <f t="shared" si="93"/>
        <v>0</v>
      </c>
      <c r="O172" s="99">
        <f t="shared" si="93"/>
        <v>0</v>
      </c>
      <c r="P172" s="97"/>
      <c r="Q172" s="106"/>
      <c r="R172" s="100"/>
      <c r="S172" s="101"/>
      <c r="T172" s="563"/>
    </row>
    <row r="173" spans="1:20" ht="12.75">
      <c r="A173" s="556"/>
      <c r="B173" s="556"/>
      <c r="C173" s="556"/>
      <c r="D173" s="105"/>
      <c r="E173" s="106">
        <f t="shared" si="89"/>
        <v>0</v>
      </c>
      <c r="F173" s="107"/>
      <c r="G173" s="107"/>
      <c r="H173" s="108"/>
      <c r="I173" s="108"/>
      <c r="J173" s="387"/>
      <c r="K173" s="381">
        <f t="shared" si="90"/>
        <v>0</v>
      </c>
      <c r="L173" s="130">
        <f t="shared" si="91"/>
        <v>0</v>
      </c>
      <c r="M173" s="130">
        <f t="shared" si="92"/>
        <v>0</v>
      </c>
      <c r="N173" s="130">
        <f t="shared" si="93"/>
        <v>0</v>
      </c>
      <c r="O173" s="99">
        <f t="shared" si="93"/>
        <v>0</v>
      </c>
      <c r="P173" s="97"/>
      <c r="Q173" s="106"/>
      <c r="R173" s="100"/>
      <c r="S173" s="101"/>
      <c r="T173" s="563"/>
    </row>
    <row r="174" spans="1:20" ht="12.75">
      <c r="A174" s="556"/>
      <c r="B174" s="556"/>
      <c r="C174" s="556"/>
      <c r="D174" s="364"/>
      <c r="E174" s="106">
        <f t="shared" si="89"/>
        <v>0</v>
      </c>
      <c r="F174" s="107"/>
      <c r="G174" s="107"/>
      <c r="H174" s="108"/>
      <c r="I174" s="88"/>
      <c r="J174" s="380"/>
      <c r="K174" s="381">
        <f t="shared" si="90"/>
        <v>0</v>
      </c>
      <c r="L174" s="130">
        <f t="shared" si="91"/>
        <v>0</v>
      </c>
      <c r="M174" s="130">
        <f t="shared" si="92"/>
        <v>0</v>
      </c>
      <c r="N174" s="130">
        <f t="shared" si="93"/>
        <v>0</v>
      </c>
      <c r="O174" s="99">
        <f t="shared" si="93"/>
        <v>0</v>
      </c>
      <c r="P174" s="97"/>
      <c r="Q174" s="106"/>
      <c r="R174" s="100"/>
      <c r="S174" s="101"/>
      <c r="T174" s="563"/>
    </row>
    <row r="175" spans="1:20" ht="12.75">
      <c r="A175" s="556"/>
      <c r="B175" s="556"/>
      <c r="C175" s="556"/>
      <c r="D175" s="110"/>
      <c r="E175" s="106">
        <f t="shared" si="89"/>
        <v>0</v>
      </c>
      <c r="F175" s="107"/>
      <c r="G175" s="107"/>
      <c r="H175" s="108"/>
      <c r="I175" s="88"/>
      <c r="J175" s="380"/>
      <c r="K175" s="381">
        <f t="shared" si="90"/>
        <v>0</v>
      </c>
      <c r="L175" s="130">
        <f t="shared" si="91"/>
        <v>0</v>
      </c>
      <c r="M175" s="130">
        <f t="shared" si="92"/>
        <v>0</v>
      </c>
      <c r="N175" s="130">
        <f t="shared" si="93"/>
        <v>0</v>
      </c>
      <c r="O175" s="99">
        <f t="shared" si="93"/>
        <v>0</v>
      </c>
      <c r="P175" s="97"/>
      <c r="Q175" s="106"/>
      <c r="R175" s="100"/>
      <c r="S175" s="101"/>
      <c r="T175" s="563"/>
    </row>
    <row r="176" spans="1:20" ht="13.5" thickBot="1">
      <c r="A176" s="556"/>
      <c r="B176" s="556"/>
      <c r="C176" s="556"/>
      <c r="D176" s="114"/>
      <c r="E176" s="106">
        <f t="shared" si="89"/>
        <v>0</v>
      </c>
      <c r="F176" s="107"/>
      <c r="G176" s="107"/>
      <c r="H176" s="108"/>
      <c r="I176" s="108"/>
      <c r="J176" s="387"/>
      <c r="K176" s="381">
        <f t="shared" si="90"/>
        <v>0</v>
      </c>
      <c r="L176" s="130">
        <f t="shared" si="91"/>
        <v>0</v>
      </c>
      <c r="M176" s="130">
        <f t="shared" si="92"/>
        <v>0</v>
      </c>
      <c r="N176" s="130">
        <f t="shared" si="93"/>
        <v>0</v>
      </c>
      <c r="O176" s="144">
        <f t="shared" si="93"/>
        <v>0</v>
      </c>
      <c r="P176" s="115"/>
      <c r="Q176" s="267"/>
      <c r="R176" s="116"/>
      <c r="S176" s="117"/>
      <c r="T176" s="563"/>
    </row>
    <row r="177" spans="1:26" ht="12.75" customHeight="1" thickBot="1">
      <c r="A177" s="556"/>
      <c r="B177" s="556"/>
      <c r="C177" s="556"/>
      <c r="D177" s="118" t="s">
        <v>657</v>
      </c>
      <c r="E177" s="393"/>
      <c r="F177" s="394"/>
      <c r="G177" s="394"/>
      <c r="H177" s="394"/>
      <c r="I177" s="394"/>
      <c r="J177" s="382">
        <f aca="true" t="shared" si="94" ref="J177:O177">SUM(J167:J176)</f>
        <v>0</v>
      </c>
      <c r="K177" s="383">
        <f t="shared" si="94"/>
        <v>0</v>
      </c>
      <c r="L177" s="121">
        <f t="shared" si="94"/>
        <v>0</v>
      </c>
      <c r="M177" s="121">
        <f t="shared" si="94"/>
        <v>0</v>
      </c>
      <c r="N177" s="121">
        <f t="shared" si="94"/>
        <v>0</v>
      </c>
      <c r="O177" s="122">
        <f t="shared" si="94"/>
        <v>0</v>
      </c>
      <c r="P177" s="123">
        <f>SUM(P169:P176)</f>
        <v>0</v>
      </c>
      <c r="Q177" s="120">
        <f>SUM(Q169:Q176)</f>
        <v>0</v>
      </c>
      <c r="R177" s="121"/>
      <c r="S177" s="122"/>
      <c r="T177" s="563"/>
      <c r="U177" s="102"/>
      <c r="X177" s="94"/>
      <c r="Z177" s="83"/>
    </row>
    <row r="178" spans="1:26" ht="12.75" customHeight="1" thickBot="1">
      <c r="A178" s="582"/>
      <c r="B178" s="582"/>
      <c r="C178" s="582"/>
      <c r="D178" s="118" t="s">
        <v>824</v>
      </c>
      <c r="E178" s="393"/>
      <c r="F178" s="394"/>
      <c r="G178" s="394"/>
      <c r="H178" s="394"/>
      <c r="I178" s="394"/>
      <c r="J178" s="402"/>
      <c r="K178" s="384">
        <f>K94-K177</f>
        <v>648</v>
      </c>
      <c r="L178" s="369">
        <f>L94-L177</f>
        <v>0</v>
      </c>
      <c r="M178" s="369">
        <f>M94-M177</f>
        <v>0</v>
      </c>
      <c r="N178" s="369">
        <f>N94-N177</f>
        <v>162</v>
      </c>
      <c r="O178" s="385">
        <f>O94-O177</f>
        <v>25</v>
      </c>
      <c r="P178" s="370"/>
      <c r="Q178" s="371"/>
      <c r="R178" s="372"/>
      <c r="S178" s="373"/>
      <c r="T178" s="564"/>
      <c r="U178" s="102"/>
      <c r="X178" s="94"/>
      <c r="Z178" s="83"/>
    </row>
    <row r="179" spans="1:26" ht="13.5" thickTop="1">
      <c r="A179" s="569" t="s">
        <v>648</v>
      </c>
      <c r="B179" s="583"/>
      <c r="C179" s="584"/>
      <c r="D179" s="575" t="s">
        <v>109</v>
      </c>
      <c r="E179" s="578" t="s">
        <v>649</v>
      </c>
      <c r="F179" s="579"/>
      <c r="G179" s="579"/>
      <c r="H179" s="579"/>
      <c r="I179" s="580"/>
      <c r="J179" s="578" t="s">
        <v>650</v>
      </c>
      <c r="K179" s="581"/>
      <c r="L179" s="581"/>
      <c r="M179" s="581"/>
      <c r="N179" s="581"/>
      <c r="O179" s="580"/>
      <c r="P179" s="223"/>
      <c r="Q179" s="265" t="s">
        <v>416</v>
      </c>
      <c r="R179" s="222"/>
      <c r="S179" s="224"/>
      <c r="T179" s="60" t="s">
        <v>447</v>
      </c>
      <c r="Z179" s="13"/>
    </row>
    <row r="180" spans="1:26" ht="13.5" thickBot="1">
      <c r="A180" s="585"/>
      <c r="B180" s="586"/>
      <c r="C180" s="587"/>
      <c r="D180" s="576"/>
      <c r="E180" s="63" t="s">
        <v>654</v>
      </c>
      <c r="F180" s="64" t="s">
        <v>656</v>
      </c>
      <c r="G180" s="64" t="s">
        <v>483</v>
      </c>
      <c r="H180" s="65" t="s">
        <v>655</v>
      </c>
      <c r="I180" s="65" t="s">
        <v>371</v>
      </c>
      <c r="J180" s="374" t="s">
        <v>651</v>
      </c>
      <c r="K180" s="64" t="s">
        <v>654</v>
      </c>
      <c r="L180" s="64" t="s">
        <v>656</v>
      </c>
      <c r="M180" s="64" t="s">
        <v>483</v>
      </c>
      <c r="N180" s="64" t="s">
        <v>655</v>
      </c>
      <c r="O180" s="365" t="s">
        <v>371</v>
      </c>
      <c r="P180" s="67" t="s">
        <v>419</v>
      </c>
      <c r="Q180" s="63" t="s">
        <v>417</v>
      </c>
      <c r="R180" s="64" t="s">
        <v>418</v>
      </c>
      <c r="S180" s="68" t="s">
        <v>110</v>
      </c>
      <c r="T180" s="69" t="s">
        <v>142</v>
      </c>
      <c r="Z180" s="13"/>
    </row>
    <row r="181" spans="1:26" ht="13.5" thickBot="1">
      <c r="A181" s="269" t="s">
        <v>388</v>
      </c>
      <c r="B181" s="268"/>
      <c r="C181" s="426">
        <f>C182*0.8</f>
        <v>0</v>
      </c>
      <c r="D181" s="577"/>
      <c r="E181" s="74" t="s">
        <v>653</v>
      </c>
      <c r="F181" s="75" t="s">
        <v>652</v>
      </c>
      <c r="G181" s="75" t="s">
        <v>652</v>
      </c>
      <c r="H181" s="76" t="s">
        <v>652</v>
      </c>
      <c r="I181" s="76" t="s">
        <v>652</v>
      </c>
      <c r="J181" s="375" t="s">
        <v>652</v>
      </c>
      <c r="K181" s="75" t="s">
        <v>653</v>
      </c>
      <c r="L181" s="75" t="s">
        <v>652</v>
      </c>
      <c r="M181" s="75" t="s">
        <v>652</v>
      </c>
      <c r="N181" s="75" t="s">
        <v>652</v>
      </c>
      <c r="O181" s="280" t="s">
        <v>652</v>
      </c>
      <c r="P181" s="79" t="s">
        <v>112</v>
      </c>
      <c r="Q181" s="266" t="s">
        <v>652</v>
      </c>
      <c r="R181" s="80" t="s">
        <v>113</v>
      </c>
      <c r="S181" s="81"/>
      <c r="T181" s="82"/>
      <c r="Z181" s="13"/>
    </row>
    <row r="182" spans="1:26" ht="12.75" customHeight="1" thickBot="1">
      <c r="A182" s="225" t="s">
        <v>448</v>
      </c>
      <c r="B182" s="270"/>
      <c r="C182" s="271">
        <f>T167</f>
        <v>0</v>
      </c>
      <c r="D182" s="195" t="s">
        <v>114</v>
      </c>
      <c r="E182" s="196"/>
      <c r="F182" s="197"/>
      <c r="G182" s="197"/>
      <c r="H182" s="197"/>
      <c r="I182" s="395"/>
      <c r="J182" s="391"/>
      <c r="K182" s="359">
        <f>IF($T$4=1,(C182*10+900)*1.2,(C182*7+700)*1.2)</f>
        <v>1080</v>
      </c>
      <c r="L182" s="399">
        <f>IF($T$4=1,C182*1.3,C182*1.2)</f>
        <v>0</v>
      </c>
      <c r="M182" s="399">
        <f>L182/2</f>
        <v>0</v>
      </c>
      <c r="N182" s="399">
        <f>(K182-L182*4-M182*9)/4</f>
        <v>270</v>
      </c>
      <c r="O182" s="400">
        <v>25</v>
      </c>
      <c r="P182" s="193">
        <v>600</v>
      </c>
      <c r="Q182" s="283"/>
      <c r="R182" s="363">
        <v>30</v>
      </c>
      <c r="S182" s="362" t="s">
        <v>797</v>
      </c>
      <c r="T182" s="229">
        <f>T$4</f>
        <v>1</v>
      </c>
      <c r="Z182" s="13"/>
    </row>
    <row r="183" spans="1:26" ht="13.5" thickBot="1">
      <c r="A183" s="219" t="s">
        <v>389</v>
      </c>
      <c r="B183" s="272"/>
      <c r="C183" s="427">
        <v>60</v>
      </c>
      <c r="D183" s="198" t="s">
        <v>457</v>
      </c>
      <c r="E183" s="199"/>
      <c r="F183" s="200"/>
      <c r="G183" s="200"/>
      <c r="H183" s="200"/>
      <c r="I183" s="396"/>
      <c r="J183" s="392"/>
      <c r="K183" s="360">
        <f>K182*C183/100</f>
        <v>648</v>
      </c>
      <c r="L183" s="398">
        <f>L182*C183/100</f>
        <v>0</v>
      </c>
      <c r="M183" s="398">
        <f>M182*C183/100</f>
        <v>0</v>
      </c>
      <c r="N183" s="398">
        <f>N182*C183/100</f>
        <v>162</v>
      </c>
      <c r="O183" s="401">
        <v>25</v>
      </c>
      <c r="P183" s="194">
        <v>600</v>
      </c>
      <c r="Q183" s="284"/>
      <c r="R183" s="75">
        <f>(220-50)*0.6</f>
        <v>102</v>
      </c>
      <c r="S183" s="361" t="s">
        <v>796</v>
      </c>
      <c r="T183" s="228" t="s">
        <v>452</v>
      </c>
      <c r="Z183" s="13"/>
    </row>
    <row r="184" spans="1:26" ht="12.75">
      <c r="A184" s="555">
        <f>A167+1</f>
        <v>39188</v>
      </c>
      <c r="B184" s="567" t="s">
        <v>116</v>
      </c>
      <c r="C184" s="568" t="str">
        <f>$C131</f>
        <v>Szénhidrát</v>
      </c>
      <c r="D184" s="85"/>
      <c r="E184" s="86">
        <f aca="true" t="shared" si="95" ref="E184:E193">F184*4+G184*9+H184*4</f>
        <v>0</v>
      </c>
      <c r="F184" s="87"/>
      <c r="G184" s="87"/>
      <c r="H184" s="88"/>
      <c r="I184" s="88"/>
      <c r="J184" s="380"/>
      <c r="K184" s="379">
        <f aca="true" t="shared" si="96" ref="K184:K193">E184/100*$J184</f>
        <v>0</v>
      </c>
      <c r="L184" s="281">
        <f aca="true" t="shared" si="97" ref="L184:L193">F184/100*$J184</f>
        <v>0</v>
      </c>
      <c r="M184" s="281">
        <f aca="true" t="shared" si="98" ref="M184:M193">G184/100*$J184</f>
        <v>0</v>
      </c>
      <c r="N184" s="281">
        <f aca="true" t="shared" si="99" ref="N184:N193">H184/100*$J184</f>
        <v>0</v>
      </c>
      <c r="O184" s="90">
        <f aca="true" t="shared" si="100" ref="O184:O193">I184/100*$J184</f>
        <v>0</v>
      </c>
      <c r="P184" s="91">
        <f>5.2*R184</f>
        <v>0</v>
      </c>
      <c r="Q184" s="127">
        <f>54/490*P184</f>
        <v>0</v>
      </c>
      <c r="R184" s="92"/>
      <c r="S184" s="93" t="s">
        <v>117</v>
      </c>
      <c r="T184" s="562">
        <f>Súlygrafikon!F20</f>
        <v>0</v>
      </c>
      <c r="Z184" s="13"/>
    </row>
    <row r="185" spans="1:26" ht="12.75">
      <c r="A185" s="556"/>
      <c r="B185" s="556"/>
      <c r="C185" s="556"/>
      <c r="D185" s="95"/>
      <c r="E185" s="86">
        <f t="shared" si="95"/>
        <v>0</v>
      </c>
      <c r="F185" s="87"/>
      <c r="G185" s="87"/>
      <c r="H185" s="88"/>
      <c r="I185" s="88"/>
      <c r="J185" s="380"/>
      <c r="K185" s="381">
        <f t="shared" si="96"/>
        <v>0</v>
      </c>
      <c r="L185" s="130">
        <f t="shared" si="97"/>
        <v>0</v>
      </c>
      <c r="M185" s="130">
        <f t="shared" si="98"/>
        <v>0</v>
      </c>
      <c r="N185" s="130">
        <f t="shared" si="99"/>
        <v>0</v>
      </c>
      <c r="O185" s="99">
        <f t="shared" si="100"/>
        <v>0</v>
      </c>
      <c r="P185" s="97">
        <f>8.2*R185</f>
        <v>0</v>
      </c>
      <c r="Q185" s="106">
        <f>54/490*P185</f>
        <v>0</v>
      </c>
      <c r="R185" s="100"/>
      <c r="S185" s="101" t="s">
        <v>118</v>
      </c>
      <c r="T185" s="563"/>
      <c r="Z185" s="13"/>
    </row>
    <row r="186" spans="1:26" ht="12.75">
      <c r="A186" s="556"/>
      <c r="B186" s="556"/>
      <c r="C186" s="556"/>
      <c r="D186" s="105"/>
      <c r="E186" s="106">
        <f t="shared" si="95"/>
        <v>0</v>
      </c>
      <c r="F186" s="107"/>
      <c r="G186" s="107"/>
      <c r="H186" s="108"/>
      <c r="I186" s="88"/>
      <c r="J186" s="380"/>
      <c r="K186" s="381">
        <f t="shared" si="96"/>
        <v>0</v>
      </c>
      <c r="L186" s="130">
        <f t="shared" si="97"/>
        <v>0</v>
      </c>
      <c r="M186" s="130">
        <f t="shared" si="98"/>
        <v>0</v>
      </c>
      <c r="N186" s="130">
        <f t="shared" si="99"/>
        <v>0</v>
      </c>
      <c r="O186" s="99">
        <f t="shared" si="100"/>
        <v>0</v>
      </c>
      <c r="P186" s="97">
        <f>11.2*R186</f>
        <v>0</v>
      </c>
      <c r="Q186" s="106">
        <f>54/490*P186</f>
        <v>0</v>
      </c>
      <c r="R186" s="100"/>
      <c r="S186" s="101" t="s">
        <v>119</v>
      </c>
      <c r="T186" s="563"/>
      <c r="Z186" s="13"/>
    </row>
    <row r="187" spans="1:26" ht="12.75" customHeight="1">
      <c r="A187" s="556"/>
      <c r="B187" s="556"/>
      <c r="C187" s="556"/>
      <c r="D187" s="110"/>
      <c r="E187" s="106">
        <f t="shared" si="95"/>
        <v>0</v>
      </c>
      <c r="F187" s="107"/>
      <c r="G187" s="107"/>
      <c r="H187" s="108"/>
      <c r="I187" s="88"/>
      <c r="J187" s="380"/>
      <c r="K187" s="381">
        <f t="shared" si="96"/>
        <v>0</v>
      </c>
      <c r="L187" s="130">
        <f t="shared" si="97"/>
        <v>0</v>
      </c>
      <c r="M187" s="130">
        <f t="shared" si="98"/>
        <v>0</v>
      </c>
      <c r="N187" s="130">
        <f t="shared" si="99"/>
        <v>0</v>
      </c>
      <c r="O187" s="99">
        <f t="shared" si="100"/>
        <v>0</v>
      </c>
      <c r="P187" s="97">
        <f>19.4*R187</f>
        <v>0</v>
      </c>
      <c r="Q187" s="106">
        <f>54/490*P187</f>
        <v>0</v>
      </c>
      <c r="R187" s="100"/>
      <c r="S187" s="101" t="s">
        <v>121</v>
      </c>
      <c r="T187" s="563"/>
      <c r="Z187" s="13"/>
    </row>
    <row r="188" spans="1:26" ht="12.75">
      <c r="A188" s="556"/>
      <c r="B188" s="556"/>
      <c r="C188" s="556"/>
      <c r="D188" s="110"/>
      <c r="E188" s="106">
        <f t="shared" si="95"/>
        <v>0</v>
      </c>
      <c r="F188" s="107"/>
      <c r="G188" s="107"/>
      <c r="H188" s="108"/>
      <c r="I188" s="88"/>
      <c r="J188" s="380"/>
      <c r="K188" s="381">
        <f t="shared" si="96"/>
        <v>0</v>
      </c>
      <c r="L188" s="130">
        <f t="shared" si="97"/>
        <v>0</v>
      </c>
      <c r="M188" s="130">
        <f t="shared" si="98"/>
        <v>0</v>
      </c>
      <c r="N188" s="130">
        <f t="shared" si="99"/>
        <v>0</v>
      </c>
      <c r="O188" s="99">
        <f t="shared" si="100"/>
        <v>0</v>
      </c>
      <c r="P188" s="97"/>
      <c r="Q188" s="106"/>
      <c r="R188" s="100"/>
      <c r="S188" s="101"/>
      <c r="T188" s="563"/>
      <c r="Z188" s="13"/>
    </row>
    <row r="189" spans="1:26" ht="12.75">
      <c r="A189" s="556"/>
      <c r="B189" s="556"/>
      <c r="C189" s="556"/>
      <c r="D189" s="110"/>
      <c r="E189" s="106">
        <f t="shared" si="95"/>
        <v>0</v>
      </c>
      <c r="F189" s="107"/>
      <c r="G189" s="107"/>
      <c r="H189" s="108"/>
      <c r="I189" s="88"/>
      <c r="J189" s="380"/>
      <c r="K189" s="381">
        <f t="shared" si="96"/>
        <v>0</v>
      </c>
      <c r="L189" s="130">
        <f t="shared" si="97"/>
        <v>0</v>
      </c>
      <c r="M189" s="130">
        <f t="shared" si="98"/>
        <v>0</v>
      </c>
      <c r="N189" s="130">
        <f t="shared" si="99"/>
        <v>0</v>
      </c>
      <c r="O189" s="99">
        <f t="shared" si="100"/>
        <v>0</v>
      </c>
      <c r="P189" s="97"/>
      <c r="Q189" s="106"/>
      <c r="R189" s="100"/>
      <c r="S189" s="101"/>
      <c r="T189" s="563"/>
      <c r="Z189" s="13"/>
    </row>
    <row r="190" spans="1:26" ht="12.75">
      <c r="A190" s="556"/>
      <c r="B190" s="556"/>
      <c r="C190" s="556"/>
      <c r="D190" s="105"/>
      <c r="E190" s="106">
        <f t="shared" si="95"/>
        <v>0</v>
      </c>
      <c r="F190" s="107"/>
      <c r="G190" s="107"/>
      <c r="H190" s="108"/>
      <c r="I190" s="88"/>
      <c r="J190" s="380"/>
      <c r="K190" s="381">
        <f t="shared" si="96"/>
        <v>0</v>
      </c>
      <c r="L190" s="130">
        <f t="shared" si="97"/>
        <v>0</v>
      </c>
      <c r="M190" s="130">
        <f t="shared" si="98"/>
        <v>0</v>
      </c>
      <c r="N190" s="130">
        <f t="shared" si="99"/>
        <v>0</v>
      </c>
      <c r="O190" s="99">
        <f t="shared" si="100"/>
        <v>0</v>
      </c>
      <c r="P190" s="97"/>
      <c r="Q190" s="106"/>
      <c r="R190" s="100"/>
      <c r="S190" s="101"/>
      <c r="T190" s="563"/>
      <c r="Z190" s="13"/>
    </row>
    <row r="191" spans="1:26" ht="12.75">
      <c r="A191" s="556"/>
      <c r="B191" s="556"/>
      <c r="C191" s="556"/>
      <c r="D191" s="110"/>
      <c r="E191" s="106">
        <f t="shared" si="95"/>
        <v>0</v>
      </c>
      <c r="F191" s="107"/>
      <c r="G191" s="107"/>
      <c r="H191" s="108"/>
      <c r="I191" s="88"/>
      <c r="J191" s="380"/>
      <c r="K191" s="381">
        <f t="shared" si="96"/>
        <v>0</v>
      </c>
      <c r="L191" s="130">
        <f t="shared" si="97"/>
        <v>0</v>
      </c>
      <c r="M191" s="130">
        <f t="shared" si="98"/>
        <v>0</v>
      </c>
      <c r="N191" s="130">
        <f t="shared" si="99"/>
        <v>0</v>
      </c>
      <c r="O191" s="99">
        <f t="shared" si="100"/>
        <v>0</v>
      </c>
      <c r="P191" s="97"/>
      <c r="Q191" s="106"/>
      <c r="R191" s="100"/>
      <c r="S191" s="101"/>
      <c r="T191" s="563"/>
      <c r="Z191" s="13"/>
    </row>
    <row r="192" spans="1:26" ht="12.75" customHeight="1">
      <c r="A192" s="556"/>
      <c r="B192" s="556"/>
      <c r="C192" s="556"/>
      <c r="D192" s="110"/>
      <c r="E192" s="106">
        <f t="shared" si="95"/>
        <v>0</v>
      </c>
      <c r="F192" s="107"/>
      <c r="G192" s="107"/>
      <c r="H192" s="108"/>
      <c r="I192" s="88"/>
      <c r="J192" s="380"/>
      <c r="K192" s="381">
        <f t="shared" si="96"/>
        <v>0</v>
      </c>
      <c r="L192" s="130">
        <f t="shared" si="97"/>
        <v>0</v>
      </c>
      <c r="M192" s="130">
        <f t="shared" si="98"/>
        <v>0</v>
      </c>
      <c r="N192" s="130">
        <f t="shared" si="99"/>
        <v>0</v>
      </c>
      <c r="O192" s="99">
        <f t="shared" si="100"/>
        <v>0</v>
      </c>
      <c r="P192" s="97"/>
      <c r="Q192" s="106"/>
      <c r="R192" s="100"/>
      <c r="S192" s="101"/>
      <c r="T192" s="563"/>
      <c r="Z192" s="13"/>
    </row>
    <row r="193" spans="1:26" ht="13.5" thickBot="1">
      <c r="A193" s="556"/>
      <c r="B193" s="556"/>
      <c r="C193" s="556"/>
      <c r="D193" s="114"/>
      <c r="E193" s="106">
        <f t="shared" si="95"/>
        <v>0</v>
      </c>
      <c r="F193" s="107"/>
      <c r="G193" s="107"/>
      <c r="H193" s="108"/>
      <c r="I193" s="88"/>
      <c r="J193" s="380"/>
      <c r="K193" s="381">
        <f t="shared" si="96"/>
        <v>0</v>
      </c>
      <c r="L193" s="130">
        <f t="shared" si="97"/>
        <v>0</v>
      </c>
      <c r="M193" s="130">
        <f t="shared" si="98"/>
        <v>0</v>
      </c>
      <c r="N193" s="130">
        <f t="shared" si="99"/>
        <v>0</v>
      </c>
      <c r="O193" s="144">
        <f t="shared" si="100"/>
        <v>0</v>
      </c>
      <c r="P193" s="115"/>
      <c r="Q193" s="267"/>
      <c r="R193" s="116"/>
      <c r="S193" s="117"/>
      <c r="T193" s="563"/>
      <c r="Z193" s="13"/>
    </row>
    <row r="194" spans="1:26" ht="12.75" customHeight="1" thickBot="1">
      <c r="A194" s="556"/>
      <c r="B194" s="556"/>
      <c r="C194" s="556"/>
      <c r="D194" s="118" t="s">
        <v>657</v>
      </c>
      <c r="E194" s="393"/>
      <c r="F194" s="394"/>
      <c r="G194" s="394"/>
      <c r="H194" s="394"/>
      <c r="I194" s="394"/>
      <c r="J194" s="382">
        <f aca="true" t="shared" si="101" ref="J194:O194">SUM(J184:J193)</f>
        <v>0</v>
      </c>
      <c r="K194" s="383">
        <f t="shared" si="101"/>
        <v>0</v>
      </c>
      <c r="L194" s="121">
        <f t="shared" si="101"/>
        <v>0</v>
      </c>
      <c r="M194" s="121">
        <f t="shared" si="101"/>
        <v>0</v>
      </c>
      <c r="N194" s="121">
        <f t="shared" si="101"/>
        <v>0</v>
      </c>
      <c r="O194" s="122">
        <f t="shared" si="101"/>
        <v>0</v>
      </c>
      <c r="P194" s="123">
        <f>SUM(P186:P193)</f>
        <v>0</v>
      </c>
      <c r="Q194" s="120">
        <f>SUM(Q186:Q193)</f>
        <v>0</v>
      </c>
      <c r="R194" s="121"/>
      <c r="S194" s="122"/>
      <c r="T194" s="563"/>
      <c r="U194" s="102"/>
      <c r="X194" s="94"/>
      <c r="Z194" s="83"/>
    </row>
    <row r="195" spans="1:26" ht="12.75" customHeight="1" thickBot="1">
      <c r="A195" s="557"/>
      <c r="B195" s="582"/>
      <c r="C195" s="582"/>
      <c r="D195" s="118" t="s">
        <v>824</v>
      </c>
      <c r="E195" s="393"/>
      <c r="F195" s="394"/>
      <c r="G195" s="394"/>
      <c r="H195" s="394"/>
      <c r="I195" s="394"/>
      <c r="J195" s="402"/>
      <c r="K195" s="384">
        <f>K183-K194</f>
        <v>648</v>
      </c>
      <c r="L195" s="369">
        <f>L183-L194</f>
        <v>0</v>
      </c>
      <c r="M195" s="369">
        <f>M183-M194</f>
        <v>0</v>
      </c>
      <c r="N195" s="369">
        <f>N183-N194</f>
        <v>162</v>
      </c>
      <c r="O195" s="385">
        <f>O183-O194</f>
        <v>25</v>
      </c>
      <c r="P195" s="370"/>
      <c r="Q195" s="371"/>
      <c r="R195" s="372"/>
      <c r="S195" s="373"/>
      <c r="T195" s="564"/>
      <c r="U195" s="102"/>
      <c r="X195" s="94"/>
      <c r="Z195" s="83"/>
    </row>
    <row r="196" spans="1:26" ht="12.75" customHeight="1" thickTop="1">
      <c r="A196" s="555">
        <f>A184+1</f>
        <v>39189</v>
      </c>
      <c r="B196" s="565" t="s">
        <v>123</v>
      </c>
      <c r="C196" s="566" t="str">
        <f>$C143</f>
        <v>Gyümölcs</v>
      </c>
      <c r="D196" s="85"/>
      <c r="E196" s="86">
        <f aca="true" t="shared" si="102" ref="E196:E203">F196*4+G196*9+H196*4</f>
        <v>0</v>
      </c>
      <c r="F196" s="87"/>
      <c r="G196" s="87"/>
      <c r="H196" s="88"/>
      <c r="I196" s="88"/>
      <c r="J196" s="378"/>
      <c r="K196" s="386">
        <f aca="true" t="shared" si="103" ref="K196:K205">E196/100*$J196</f>
        <v>0</v>
      </c>
      <c r="L196" s="221">
        <f aca="true" t="shared" si="104" ref="L196:L205">F196/100*$J196</f>
        <v>0</v>
      </c>
      <c r="M196" s="221">
        <f aca="true" t="shared" si="105" ref="M196:M205">G196/100*$J196</f>
        <v>0</v>
      </c>
      <c r="N196" s="221">
        <f aca="true" t="shared" si="106" ref="N196:N205">H196/100*$J196</f>
        <v>0</v>
      </c>
      <c r="O196" s="129">
        <f aca="true" t="shared" si="107" ref="O196:O205">I196/100*$J196</f>
        <v>0</v>
      </c>
      <c r="P196" s="91">
        <f>5.2*R196</f>
        <v>0</v>
      </c>
      <c r="Q196" s="127">
        <f>54/490*P196</f>
        <v>0</v>
      </c>
      <c r="R196" s="92"/>
      <c r="S196" s="93" t="s">
        <v>117</v>
      </c>
      <c r="T196" s="562">
        <f>Súlygrafikon!F21</f>
        <v>0</v>
      </c>
      <c r="Z196" s="13"/>
    </row>
    <row r="197" spans="1:26" ht="12.75">
      <c r="A197" s="556"/>
      <c r="B197" s="556"/>
      <c r="C197" s="556"/>
      <c r="D197" s="95"/>
      <c r="E197" s="86">
        <f t="shared" si="102"/>
        <v>0</v>
      </c>
      <c r="F197" s="87"/>
      <c r="G197" s="87"/>
      <c r="H197" s="88"/>
      <c r="I197" s="88"/>
      <c r="J197" s="380"/>
      <c r="K197" s="381">
        <f t="shared" si="103"/>
        <v>0</v>
      </c>
      <c r="L197" s="130">
        <f t="shared" si="104"/>
        <v>0</v>
      </c>
      <c r="M197" s="130">
        <f t="shared" si="105"/>
        <v>0</v>
      </c>
      <c r="N197" s="130">
        <f t="shared" si="106"/>
        <v>0</v>
      </c>
      <c r="O197" s="99">
        <f t="shared" si="107"/>
        <v>0</v>
      </c>
      <c r="P197" s="97">
        <f>8.2*R197</f>
        <v>0</v>
      </c>
      <c r="Q197" s="106">
        <f>54/490*P197</f>
        <v>0</v>
      </c>
      <c r="R197" s="100"/>
      <c r="S197" s="101" t="s">
        <v>118</v>
      </c>
      <c r="T197" s="563"/>
      <c r="Z197" s="13"/>
    </row>
    <row r="198" spans="1:26" ht="12.75" customHeight="1">
      <c r="A198" s="556"/>
      <c r="B198" s="556"/>
      <c r="C198" s="556"/>
      <c r="D198" s="105"/>
      <c r="E198" s="106">
        <f t="shared" si="102"/>
        <v>0</v>
      </c>
      <c r="F198" s="107"/>
      <c r="G198" s="107"/>
      <c r="H198" s="108"/>
      <c r="I198" s="88"/>
      <c r="J198" s="380"/>
      <c r="K198" s="381">
        <f t="shared" si="103"/>
        <v>0</v>
      </c>
      <c r="L198" s="130">
        <f t="shared" si="104"/>
        <v>0</v>
      </c>
      <c r="M198" s="130">
        <f t="shared" si="105"/>
        <v>0</v>
      </c>
      <c r="N198" s="130">
        <f t="shared" si="106"/>
        <v>0</v>
      </c>
      <c r="O198" s="99">
        <f t="shared" si="107"/>
        <v>0</v>
      </c>
      <c r="P198" s="97">
        <f>11.2*R198</f>
        <v>0</v>
      </c>
      <c r="Q198" s="106">
        <f>54/490*P198</f>
        <v>0</v>
      </c>
      <c r="R198" s="100"/>
      <c r="S198" s="101" t="s">
        <v>119</v>
      </c>
      <c r="T198" s="563"/>
      <c r="Z198" s="13"/>
    </row>
    <row r="199" spans="1:26" ht="12.75">
      <c r="A199" s="556"/>
      <c r="B199" s="556"/>
      <c r="C199" s="556"/>
      <c r="D199" s="110"/>
      <c r="E199" s="106">
        <f t="shared" si="102"/>
        <v>0</v>
      </c>
      <c r="F199" s="107"/>
      <c r="G199" s="107"/>
      <c r="H199" s="108"/>
      <c r="I199" s="88"/>
      <c r="J199" s="380"/>
      <c r="K199" s="381">
        <f t="shared" si="103"/>
        <v>0</v>
      </c>
      <c r="L199" s="130">
        <f t="shared" si="104"/>
        <v>0</v>
      </c>
      <c r="M199" s="130">
        <f t="shared" si="105"/>
        <v>0</v>
      </c>
      <c r="N199" s="130">
        <f t="shared" si="106"/>
        <v>0</v>
      </c>
      <c r="O199" s="99">
        <f t="shared" si="107"/>
        <v>0</v>
      </c>
      <c r="P199" s="97">
        <f>19.4*R199</f>
        <v>0</v>
      </c>
      <c r="Q199" s="106">
        <f>54/490*P199</f>
        <v>0</v>
      </c>
      <c r="R199" s="100"/>
      <c r="S199" s="101" t="s">
        <v>121</v>
      </c>
      <c r="T199" s="563"/>
      <c r="Z199" s="13"/>
    </row>
    <row r="200" spans="1:26" ht="12.75">
      <c r="A200" s="556"/>
      <c r="B200" s="556"/>
      <c r="C200" s="556"/>
      <c r="D200" s="110"/>
      <c r="E200" s="106">
        <f t="shared" si="102"/>
        <v>0</v>
      </c>
      <c r="F200" s="107"/>
      <c r="G200" s="107"/>
      <c r="H200" s="108"/>
      <c r="I200" s="88"/>
      <c r="J200" s="380"/>
      <c r="K200" s="381">
        <f t="shared" si="103"/>
        <v>0</v>
      </c>
      <c r="L200" s="130">
        <f t="shared" si="104"/>
        <v>0</v>
      </c>
      <c r="M200" s="130">
        <f t="shared" si="105"/>
        <v>0</v>
      </c>
      <c r="N200" s="130">
        <f t="shared" si="106"/>
        <v>0</v>
      </c>
      <c r="O200" s="99">
        <f t="shared" si="107"/>
        <v>0</v>
      </c>
      <c r="P200" s="97"/>
      <c r="Q200" s="106"/>
      <c r="R200" s="100"/>
      <c r="S200" s="101"/>
      <c r="T200" s="563"/>
      <c r="Z200" s="13"/>
    </row>
    <row r="201" spans="1:26" ht="12.75">
      <c r="A201" s="556"/>
      <c r="B201" s="556"/>
      <c r="C201" s="556"/>
      <c r="D201" s="110"/>
      <c r="E201" s="106">
        <f t="shared" si="102"/>
        <v>0</v>
      </c>
      <c r="F201" s="107"/>
      <c r="G201" s="107"/>
      <c r="H201" s="108"/>
      <c r="I201" s="88"/>
      <c r="J201" s="380"/>
      <c r="K201" s="381">
        <f t="shared" si="103"/>
        <v>0</v>
      </c>
      <c r="L201" s="130">
        <f t="shared" si="104"/>
        <v>0</v>
      </c>
      <c r="M201" s="130">
        <f t="shared" si="105"/>
        <v>0</v>
      </c>
      <c r="N201" s="130">
        <f t="shared" si="106"/>
        <v>0</v>
      </c>
      <c r="O201" s="99">
        <f t="shared" si="107"/>
        <v>0</v>
      </c>
      <c r="P201" s="97"/>
      <c r="Q201" s="106"/>
      <c r="R201" s="100"/>
      <c r="S201" s="101"/>
      <c r="T201" s="563"/>
      <c r="Z201" s="13"/>
    </row>
    <row r="202" spans="1:26" ht="12.75">
      <c r="A202" s="556"/>
      <c r="B202" s="556"/>
      <c r="C202" s="556"/>
      <c r="D202" s="404"/>
      <c r="E202" s="106">
        <f>F202*4+G202*9+H202*4</f>
        <v>0</v>
      </c>
      <c r="F202" s="107"/>
      <c r="G202" s="107"/>
      <c r="H202" s="108"/>
      <c r="I202" s="88"/>
      <c r="J202" s="380"/>
      <c r="K202" s="381">
        <f t="shared" si="103"/>
        <v>0</v>
      </c>
      <c r="L202" s="130">
        <f t="shared" si="104"/>
        <v>0</v>
      </c>
      <c r="M202" s="130">
        <f t="shared" si="105"/>
        <v>0</v>
      </c>
      <c r="N202" s="130">
        <f t="shared" si="106"/>
        <v>0</v>
      </c>
      <c r="O202" s="99">
        <f t="shared" si="107"/>
        <v>0</v>
      </c>
      <c r="P202" s="97"/>
      <c r="Q202" s="106"/>
      <c r="R202" s="100"/>
      <c r="S202" s="101"/>
      <c r="T202" s="563"/>
      <c r="Z202" s="13"/>
    </row>
    <row r="203" spans="1:26" ht="12.75" customHeight="1">
      <c r="A203" s="556"/>
      <c r="B203" s="556"/>
      <c r="C203" s="556"/>
      <c r="D203" s="364"/>
      <c r="E203" s="106">
        <f t="shared" si="102"/>
        <v>0</v>
      </c>
      <c r="F203" s="107"/>
      <c r="G203" s="107"/>
      <c r="H203" s="108"/>
      <c r="I203" s="88"/>
      <c r="J203" s="380"/>
      <c r="K203" s="381">
        <f t="shared" si="103"/>
        <v>0</v>
      </c>
      <c r="L203" s="130">
        <f t="shared" si="104"/>
        <v>0</v>
      </c>
      <c r="M203" s="130">
        <f t="shared" si="105"/>
        <v>0</v>
      </c>
      <c r="N203" s="130">
        <f t="shared" si="106"/>
        <v>0</v>
      </c>
      <c r="O203" s="99">
        <f t="shared" si="107"/>
        <v>0</v>
      </c>
      <c r="P203" s="97"/>
      <c r="Q203" s="106"/>
      <c r="R203" s="100"/>
      <c r="S203" s="101"/>
      <c r="T203" s="563"/>
      <c r="Z203" s="13"/>
    </row>
    <row r="204" spans="1:26" ht="12.75">
      <c r="A204" s="556"/>
      <c r="B204" s="556"/>
      <c r="C204" s="556"/>
      <c r="D204" s="110"/>
      <c r="E204" s="106">
        <f>F204*4+G204*9+H204*4</f>
        <v>0</v>
      </c>
      <c r="F204" s="107"/>
      <c r="G204" s="107"/>
      <c r="H204" s="108"/>
      <c r="I204" s="88"/>
      <c r="J204" s="380"/>
      <c r="K204" s="381">
        <f t="shared" si="103"/>
        <v>0</v>
      </c>
      <c r="L204" s="130">
        <f t="shared" si="104"/>
        <v>0</v>
      </c>
      <c r="M204" s="130">
        <f t="shared" si="105"/>
        <v>0</v>
      </c>
      <c r="N204" s="130">
        <f t="shared" si="106"/>
        <v>0</v>
      </c>
      <c r="O204" s="99">
        <f t="shared" si="107"/>
        <v>0</v>
      </c>
      <c r="P204" s="97"/>
      <c r="Q204" s="106"/>
      <c r="R204" s="100"/>
      <c r="S204" s="101"/>
      <c r="T204" s="563"/>
      <c r="Z204" s="13"/>
    </row>
    <row r="205" spans="1:26" ht="13.5" thickBot="1">
      <c r="A205" s="556"/>
      <c r="B205" s="556"/>
      <c r="C205" s="556"/>
      <c r="D205" s="114"/>
      <c r="E205" s="106">
        <f>F205*4+G205*9+H205*4</f>
        <v>0</v>
      </c>
      <c r="F205" s="107"/>
      <c r="G205" s="107"/>
      <c r="H205" s="108"/>
      <c r="I205" s="108"/>
      <c r="J205" s="387"/>
      <c r="K205" s="381">
        <f t="shared" si="103"/>
        <v>0</v>
      </c>
      <c r="L205" s="130">
        <f t="shared" si="104"/>
        <v>0</v>
      </c>
      <c r="M205" s="130">
        <f t="shared" si="105"/>
        <v>0</v>
      </c>
      <c r="N205" s="130">
        <f t="shared" si="106"/>
        <v>0</v>
      </c>
      <c r="O205" s="144">
        <f t="shared" si="107"/>
        <v>0</v>
      </c>
      <c r="P205" s="115"/>
      <c r="Q205" s="267"/>
      <c r="R205" s="116"/>
      <c r="S205" s="117"/>
      <c r="T205" s="563"/>
      <c r="Z205" s="13"/>
    </row>
    <row r="206" spans="1:26" ht="12.75" customHeight="1" thickBot="1">
      <c r="A206" s="556"/>
      <c r="B206" s="556"/>
      <c r="C206" s="556"/>
      <c r="D206" s="118" t="s">
        <v>657</v>
      </c>
      <c r="E206" s="393"/>
      <c r="F206" s="394"/>
      <c r="G206" s="394"/>
      <c r="H206" s="394"/>
      <c r="I206" s="394"/>
      <c r="J206" s="382">
        <f aca="true" t="shared" si="108" ref="J206:O206">SUM(J196:J205)</f>
        <v>0</v>
      </c>
      <c r="K206" s="383">
        <f t="shared" si="108"/>
        <v>0</v>
      </c>
      <c r="L206" s="121">
        <f t="shared" si="108"/>
        <v>0</v>
      </c>
      <c r="M206" s="121">
        <f t="shared" si="108"/>
        <v>0</v>
      </c>
      <c r="N206" s="121">
        <f t="shared" si="108"/>
        <v>0</v>
      </c>
      <c r="O206" s="122">
        <f t="shared" si="108"/>
        <v>0</v>
      </c>
      <c r="P206" s="123">
        <f>SUM(P198:P205)</f>
        <v>0</v>
      </c>
      <c r="Q206" s="120">
        <f>SUM(Q198:Q205)</f>
        <v>0</v>
      </c>
      <c r="R206" s="121"/>
      <c r="S206" s="122"/>
      <c r="T206" s="563"/>
      <c r="U206" s="102"/>
      <c r="X206" s="94"/>
      <c r="Z206" s="83"/>
    </row>
    <row r="207" spans="1:26" ht="12.75" customHeight="1" thickBot="1">
      <c r="A207" s="557"/>
      <c r="B207" s="582"/>
      <c r="C207" s="582"/>
      <c r="D207" s="118" t="s">
        <v>824</v>
      </c>
      <c r="E207" s="393"/>
      <c r="F207" s="394"/>
      <c r="G207" s="394"/>
      <c r="H207" s="394"/>
      <c r="I207" s="394"/>
      <c r="J207" s="402"/>
      <c r="K207" s="384">
        <f>K183-K206</f>
        <v>648</v>
      </c>
      <c r="L207" s="369">
        <f>L183-L206</f>
        <v>0</v>
      </c>
      <c r="M207" s="369">
        <f>M183-M206</f>
        <v>0</v>
      </c>
      <c r="N207" s="369">
        <f>N183-N206</f>
        <v>162</v>
      </c>
      <c r="O207" s="385">
        <f>O183-O206</f>
        <v>25</v>
      </c>
      <c r="P207" s="370"/>
      <c r="Q207" s="371"/>
      <c r="R207" s="372"/>
      <c r="S207" s="373"/>
      <c r="T207" s="564"/>
      <c r="U207" s="102"/>
      <c r="X207" s="94"/>
      <c r="Z207" s="83"/>
    </row>
    <row r="208" spans="1:26" ht="12.75" customHeight="1" thickTop="1">
      <c r="A208" s="555">
        <f>A196+1</f>
        <v>39190</v>
      </c>
      <c r="B208" s="565" t="s">
        <v>137</v>
      </c>
      <c r="C208" s="566" t="str">
        <f>$C155</f>
        <v>Protein</v>
      </c>
      <c r="D208" s="85"/>
      <c r="E208" s="86">
        <f aca="true" t="shared" si="109" ref="E208:E217">F208*4+G208*9+H208*4</f>
        <v>0</v>
      </c>
      <c r="F208" s="87"/>
      <c r="G208" s="87"/>
      <c r="H208" s="88"/>
      <c r="I208" s="88"/>
      <c r="J208" s="378"/>
      <c r="K208" s="386">
        <f aca="true" t="shared" si="110" ref="K208:K217">E208/100*$J208</f>
        <v>0</v>
      </c>
      <c r="L208" s="221">
        <f aca="true" t="shared" si="111" ref="L208:L217">F208/100*$J208</f>
        <v>0</v>
      </c>
      <c r="M208" s="221">
        <f aca="true" t="shared" si="112" ref="M208:M217">G208/100*$J208</f>
        <v>0</v>
      </c>
      <c r="N208" s="221">
        <f aca="true" t="shared" si="113" ref="N208:N217">H208/100*$J208</f>
        <v>0</v>
      </c>
      <c r="O208" s="129">
        <f aca="true" t="shared" si="114" ref="O208:O217">I208/100*$J208</f>
        <v>0</v>
      </c>
      <c r="P208" s="91">
        <f>5.2*R208</f>
        <v>0</v>
      </c>
      <c r="Q208" s="127">
        <f>54/490*P208</f>
        <v>0</v>
      </c>
      <c r="R208" s="92"/>
      <c r="S208" s="93" t="s">
        <v>117</v>
      </c>
      <c r="T208" s="562">
        <f>Súlygrafikon!F22</f>
        <v>0</v>
      </c>
      <c r="Z208" s="13"/>
    </row>
    <row r="209" spans="1:26" ht="12.75" customHeight="1">
      <c r="A209" s="556"/>
      <c r="B209" s="556"/>
      <c r="C209" s="556"/>
      <c r="D209" s="95"/>
      <c r="E209" s="86">
        <f t="shared" si="109"/>
        <v>0</v>
      </c>
      <c r="F209" s="87"/>
      <c r="G209" s="87"/>
      <c r="H209" s="88"/>
      <c r="I209" s="88"/>
      <c r="J209" s="380"/>
      <c r="K209" s="381">
        <f t="shared" si="110"/>
        <v>0</v>
      </c>
      <c r="L209" s="130">
        <f t="shared" si="111"/>
        <v>0</v>
      </c>
      <c r="M209" s="130">
        <f t="shared" si="112"/>
        <v>0</v>
      </c>
      <c r="N209" s="130">
        <f t="shared" si="113"/>
        <v>0</v>
      </c>
      <c r="O209" s="99">
        <f t="shared" si="114"/>
        <v>0</v>
      </c>
      <c r="P209" s="97">
        <f>8.2*R209</f>
        <v>0</v>
      </c>
      <c r="Q209" s="106">
        <f>54/490*P209</f>
        <v>0</v>
      </c>
      <c r="R209" s="100"/>
      <c r="S209" s="101" t="s">
        <v>118</v>
      </c>
      <c r="T209" s="563"/>
      <c r="Z209" s="13"/>
    </row>
    <row r="210" spans="1:26" ht="12.75">
      <c r="A210" s="556"/>
      <c r="B210" s="556"/>
      <c r="C210" s="556"/>
      <c r="D210" s="105"/>
      <c r="E210" s="106">
        <f t="shared" si="109"/>
        <v>0</v>
      </c>
      <c r="F210" s="107"/>
      <c r="G210" s="107"/>
      <c r="H210" s="108"/>
      <c r="I210" s="88"/>
      <c r="J210" s="380"/>
      <c r="K210" s="381">
        <f t="shared" si="110"/>
        <v>0</v>
      </c>
      <c r="L210" s="130">
        <f t="shared" si="111"/>
        <v>0</v>
      </c>
      <c r="M210" s="130">
        <f t="shared" si="112"/>
        <v>0</v>
      </c>
      <c r="N210" s="130">
        <f t="shared" si="113"/>
        <v>0</v>
      </c>
      <c r="O210" s="99">
        <f t="shared" si="114"/>
        <v>0</v>
      </c>
      <c r="P210" s="97">
        <f>11.2*R210</f>
        <v>0</v>
      </c>
      <c r="Q210" s="106">
        <f>54/490*P210</f>
        <v>0</v>
      </c>
      <c r="R210" s="100"/>
      <c r="S210" s="101" t="s">
        <v>119</v>
      </c>
      <c r="T210" s="563"/>
      <c r="Z210" s="13"/>
    </row>
    <row r="211" spans="1:26" ht="12.75">
      <c r="A211" s="556"/>
      <c r="B211" s="556"/>
      <c r="C211" s="556"/>
      <c r="D211" s="95"/>
      <c r="E211" s="106">
        <f t="shared" si="109"/>
        <v>0</v>
      </c>
      <c r="F211" s="107"/>
      <c r="G211" s="107"/>
      <c r="H211" s="108"/>
      <c r="I211" s="88"/>
      <c r="J211" s="380"/>
      <c r="K211" s="381">
        <f t="shared" si="110"/>
        <v>0</v>
      </c>
      <c r="L211" s="130">
        <f t="shared" si="111"/>
        <v>0</v>
      </c>
      <c r="M211" s="130">
        <f t="shared" si="112"/>
        <v>0</v>
      </c>
      <c r="N211" s="130">
        <f t="shared" si="113"/>
        <v>0</v>
      </c>
      <c r="O211" s="99">
        <f t="shared" si="114"/>
        <v>0</v>
      </c>
      <c r="P211" s="97">
        <f>19.4*R211</f>
        <v>0</v>
      </c>
      <c r="Q211" s="106">
        <f>54/490*P211</f>
        <v>0</v>
      </c>
      <c r="R211" s="100"/>
      <c r="S211" s="101" t="s">
        <v>121</v>
      </c>
      <c r="T211" s="563"/>
      <c r="Z211" s="13"/>
    </row>
    <row r="212" spans="1:26" ht="12.75">
      <c r="A212" s="556"/>
      <c r="B212" s="556"/>
      <c r="C212" s="556"/>
      <c r="D212" s="95"/>
      <c r="E212" s="106">
        <f t="shared" si="109"/>
        <v>0</v>
      </c>
      <c r="F212" s="107"/>
      <c r="G212" s="107"/>
      <c r="H212" s="108"/>
      <c r="I212" s="88"/>
      <c r="J212" s="380"/>
      <c r="K212" s="381">
        <f t="shared" si="110"/>
        <v>0</v>
      </c>
      <c r="L212" s="130">
        <f t="shared" si="111"/>
        <v>0</v>
      </c>
      <c r="M212" s="130">
        <f t="shared" si="112"/>
        <v>0</v>
      </c>
      <c r="N212" s="130">
        <f t="shared" si="113"/>
        <v>0</v>
      </c>
      <c r="O212" s="99">
        <f t="shared" si="114"/>
        <v>0</v>
      </c>
      <c r="P212" s="97"/>
      <c r="Q212" s="106"/>
      <c r="R212" s="100"/>
      <c r="S212" s="101"/>
      <c r="T212" s="563"/>
      <c r="Z212" s="13"/>
    </row>
    <row r="213" spans="1:26" ht="12.75">
      <c r="A213" s="556"/>
      <c r="B213" s="556"/>
      <c r="C213" s="556"/>
      <c r="D213" s="364"/>
      <c r="E213" s="106">
        <f t="shared" si="109"/>
        <v>0</v>
      </c>
      <c r="F213" s="107"/>
      <c r="G213" s="107"/>
      <c r="H213" s="108"/>
      <c r="I213" s="88"/>
      <c r="J213" s="380"/>
      <c r="K213" s="381">
        <f t="shared" si="110"/>
        <v>0</v>
      </c>
      <c r="L213" s="130">
        <f t="shared" si="111"/>
        <v>0</v>
      </c>
      <c r="M213" s="130">
        <f t="shared" si="112"/>
        <v>0</v>
      </c>
      <c r="N213" s="130">
        <f t="shared" si="113"/>
        <v>0</v>
      </c>
      <c r="O213" s="99">
        <f t="shared" si="114"/>
        <v>0</v>
      </c>
      <c r="P213" s="97"/>
      <c r="Q213" s="106"/>
      <c r="R213" s="100"/>
      <c r="S213" s="101"/>
      <c r="T213" s="563"/>
      <c r="Z213" s="13"/>
    </row>
    <row r="214" spans="1:26" ht="12.75" customHeight="1">
      <c r="A214" s="556"/>
      <c r="B214" s="556"/>
      <c r="C214" s="556"/>
      <c r="D214" s="105"/>
      <c r="E214" s="106">
        <f t="shared" si="109"/>
        <v>0</v>
      </c>
      <c r="F214" s="107"/>
      <c r="G214" s="107"/>
      <c r="H214" s="108"/>
      <c r="I214" s="88"/>
      <c r="J214" s="380"/>
      <c r="K214" s="381">
        <f t="shared" si="110"/>
        <v>0</v>
      </c>
      <c r="L214" s="130">
        <f t="shared" si="111"/>
        <v>0</v>
      </c>
      <c r="M214" s="130">
        <f t="shared" si="112"/>
        <v>0</v>
      </c>
      <c r="N214" s="130">
        <f t="shared" si="113"/>
        <v>0</v>
      </c>
      <c r="O214" s="99">
        <f t="shared" si="114"/>
        <v>0</v>
      </c>
      <c r="P214" s="97"/>
      <c r="Q214" s="106"/>
      <c r="R214" s="100"/>
      <c r="S214" s="101"/>
      <c r="T214" s="563"/>
      <c r="Z214" s="13"/>
    </row>
    <row r="215" spans="1:26" ht="12.75">
      <c r="A215" s="556"/>
      <c r="B215" s="556"/>
      <c r="C215" s="556"/>
      <c r="D215" s="110"/>
      <c r="E215" s="106">
        <f t="shared" si="109"/>
        <v>0</v>
      </c>
      <c r="F215" s="107"/>
      <c r="G215" s="107"/>
      <c r="H215" s="108"/>
      <c r="I215" s="88"/>
      <c r="J215" s="380"/>
      <c r="K215" s="381">
        <f t="shared" si="110"/>
        <v>0</v>
      </c>
      <c r="L215" s="130">
        <f t="shared" si="111"/>
        <v>0</v>
      </c>
      <c r="M215" s="130">
        <f t="shared" si="112"/>
        <v>0</v>
      </c>
      <c r="N215" s="130">
        <f t="shared" si="113"/>
        <v>0</v>
      </c>
      <c r="O215" s="99">
        <f t="shared" si="114"/>
        <v>0</v>
      </c>
      <c r="P215" s="97"/>
      <c r="Q215" s="106"/>
      <c r="R215" s="100"/>
      <c r="S215" s="101"/>
      <c r="T215" s="563"/>
      <c r="Z215" s="13"/>
    </row>
    <row r="216" spans="1:26" ht="12.75">
      <c r="A216" s="556"/>
      <c r="B216" s="556"/>
      <c r="C216" s="556"/>
      <c r="D216" s="95"/>
      <c r="E216" s="106">
        <f t="shared" si="109"/>
        <v>0</v>
      </c>
      <c r="F216" s="107"/>
      <c r="G216" s="107"/>
      <c r="H216" s="108"/>
      <c r="I216" s="88"/>
      <c r="J216" s="380"/>
      <c r="K216" s="381">
        <f t="shared" si="110"/>
        <v>0</v>
      </c>
      <c r="L216" s="130">
        <f t="shared" si="111"/>
        <v>0</v>
      </c>
      <c r="M216" s="130">
        <f t="shared" si="112"/>
        <v>0</v>
      </c>
      <c r="N216" s="130">
        <f t="shared" si="113"/>
        <v>0</v>
      </c>
      <c r="O216" s="99">
        <f t="shared" si="114"/>
        <v>0</v>
      </c>
      <c r="P216" s="97"/>
      <c r="Q216" s="106"/>
      <c r="R216" s="100"/>
      <c r="S216" s="101"/>
      <c r="T216" s="563"/>
      <c r="Z216" s="13"/>
    </row>
    <row r="217" spans="1:26" ht="13.5" thickBot="1">
      <c r="A217" s="556"/>
      <c r="B217" s="556"/>
      <c r="C217" s="556"/>
      <c r="D217" s="114"/>
      <c r="E217" s="106">
        <f t="shared" si="109"/>
        <v>0</v>
      </c>
      <c r="F217" s="107"/>
      <c r="G217" s="107"/>
      <c r="H217" s="108"/>
      <c r="I217" s="108"/>
      <c r="J217" s="387"/>
      <c r="K217" s="388">
        <f t="shared" si="110"/>
        <v>0</v>
      </c>
      <c r="L217" s="143">
        <f t="shared" si="111"/>
        <v>0</v>
      </c>
      <c r="M217" s="143">
        <f t="shared" si="112"/>
        <v>0</v>
      </c>
      <c r="N217" s="143">
        <f t="shared" si="113"/>
        <v>0</v>
      </c>
      <c r="O217" s="144">
        <f t="shared" si="114"/>
        <v>0</v>
      </c>
      <c r="P217" s="115"/>
      <c r="Q217" s="267"/>
      <c r="R217" s="116"/>
      <c r="S217" s="117"/>
      <c r="T217" s="563"/>
      <c r="Z217" s="13"/>
    </row>
    <row r="218" spans="1:26" ht="12.75" customHeight="1" thickBot="1">
      <c r="A218" s="556"/>
      <c r="B218" s="556"/>
      <c r="C218" s="556"/>
      <c r="D218" s="118" t="s">
        <v>657</v>
      </c>
      <c r="E218" s="393"/>
      <c r="F218" s="394"/>
      <c r="G218" s="394"/>
      <c r="H218" s="394"/>
      <c r="I218" s="394"/>
      <c r="J218" s="382">
        <f aca="true" t="shared" si="115" ref="J218:O218">SUM(J208:J217)</f>
        <v>0</v>
      </c>
      <c r="K218" s="383">
        <f t="shared" si="115"/>
        <v>0</v>
      </c>
      <c r="L218" s="121">
        <f t="shared" si="115"/>
        <v>0</v>
      </c>
      <c r="M218" s="121">
        <f t="shared" si="115"/>
        <v>0</v>
      </c>
      <c r="N218" s="121">
        <f t="shared" si="115"/>
        <v>0</v>
      </c>
      <c r="O218" s="122">
        <f t="shared" si="115"/>
        <v>0</v>
      </c>
      <c r="P218" s="123">
        <f>SUM(P210:P217)</f>
        <v>0</v>
      </c>
      <c r="Q218" s="120">
        <f>SUM(Q210:Q217)</f>
        <v>0</v>
      </c>
      <c r="R218" s="121"/>
      <c r="S218" s="122"/>
      <c r="T218" s="563"/>
      <c r="U218" s="102"/>
      <c r="X218" s="94"/>
      <c r="Z218" s="83"/>
    </row>
    <row r="219" spans="1:26" ht="12.75" customHeight="1" thickBot="1">
      <c r="A219" s="557"/>
      <c r="B219" s="582"/>
      <c r="C219" s="582"/>
      <c r="D219" s="118" t="s">
        <v>824</v>
      </c>
      <c r="E219" s="393"/>
      <c r="F219" s="394"/>
      <c r="G219" s="394"/>
      <c r="H219" s="394"/>
      <c r="I219" s="394"/>
      <c r="J219" s="402"/>
      <c r="K219" s="384">
        <f>K183-K218</f>
        <v>648</v>
      </c>
      <c r="L219" s="369">
        <f>L183-L218</f>
        <v>0</v>
      </c>
      <c r="M219" s="369">
        <f>M183-M218</f>
        <v>0</v>
      </c>
      <c r="N219" s="369">
        <f>N183-N218</f>
        <v>162</v>
      </c>
      <c r="O219" s="385">
        <f>O183-O218</f>
        <v>25</v>
      </c>
      <c r="P219" s="370"/>
      <c r="Q219" s="371"/>
      <c r="R219" s="372"/>
      <c r="S219" s="373"/>
      <c r="T219" s="564"/>
      <c r="U219" s="102"/>
      <c r="X219" s="94"/>
      <c r="Z219" s="83"/>
    </row>
    <row r="220" spans="1:26" ht="12.75" customHeight="1" thickTop="1">
      <c r="A220" s="555">
        <f>A208+1</f>
        <v>39191</v>
      </c>
      <c r="B220" s="565" t="s">
        <v>138</v>
      </c>
      <c r="C220" s="566" t="str">
        <f>$C167</f>
        <v>Keményítő</v>
      </c>
      <c r="D220" s="85"/>
      <c r="E220" s="86">
        <f aca="true" t="shared" si="116" ref="E220:E229">F220*4+G220*9+H220*4</f>
        <v>0</v>
      </c>
      <c r="F220" s="153"/>
      <c r="G220" s="153"/>
      <c r="H220" s="153"/>
      <c r="I220" s="285"/>
      <c r="J220" s="378"/>
      <c r="K220" s="386">
        <f aca="true" t="shared" si="117" ref="K220:K229">E220/100*$J220</f>
        <v>0</v>
      </c>
      <c r="L220" s="221">
        <f aca="true" t="shared" si="118" ref="L220:L229">F220/100*$J220</f>
        <v>0</v>
      </c>
      <c r="M220" s="221">
        <f aca="true" t="shared" si="119" ref="M220:M229">G220/100*$J220</f>
        <v>0</v>
      </c>
      <c r="N220" s="221">
        <f aca="true" t="shared" si="120" ref="N220:N229">H220/100*$J220</f>
        <v>0</v>
      </c>
      <c r="O220" s="129">
        <f aca="true" t="shared" si="121" ref="O220:O229">I220/100*$J220</f>
        <v>0</v>
      </c>
      <c r="P220" s="91">
        <f>5.2*R220</f>
        <v>0</v>
      </c>
      <c r="Q220" s="127">
        <f>54/490*P220</f>
        <v>0</v>
      </c>
      <c r="R220" s="92"/>
      <c r="S220" s="93" t="s">
        <v>117</v>
      </c>
      <c r="T220" s="562">
        <f>Súlygrafikon!F23</f>
        <v>0</v>
      </c>
      <c r="Z220" s="13"/>
    </row>
    <row r="221" spans="1:26" ht="12.75">
      <c r="A221" s="556"/>
      <c r="B221" s="556"/>
      <c r="C221" s="556"/>
      <c r="D221" s="358"/>
      <c r="E221" s="86">
        <f t="shared" si="116"/>
        <v>0</v>
      </c>
      <c r="F221" s="87"/>
      <c r="G221" s="87"/>
      <c r="H221" s="88"/>
      <c r="I221" s="286"/>
      <c r="J221" s="380"/>
      <c r="K221" s="381">
        <f t="shared" si="117"/>
        <v>0</v>
      </c>
      <c r="L221" s="130">
        <f t="shared" si="118"/>
        <v>0</v>
      </c>
      <c r="M221" s="130">
        <f t="shared" si="119"/>
        <v>0</v>
      </c>
      <c r="N221" s="130">
        <f t="shared" si="120"/>
        <v>0</v>
      </c>
      <c r="O221" s="99">
        <f t="shared" si="121"/>
        <v>0</v>
      </c>
      <c r="P221" s="97">
        <f>8.2*R221</f>
        <v>0</v>
      </c>
      <c r="Q221" s="106">
        <f>54/490*P221</f>
        <v>0</v>
      </c>
      <c r="R221" s="100"/>
      <c r="S221" s="101" t="s">
        <v>118</v>
      </c>
      <c r="T221" s="563"/>
      <c r="Z221" s="13"/>
    </row>
    <row r="222" spans="1:26" ht="12.75">
      <c r="A222" s="556"/>
      <c r="B222" s="556"/>
      <c r="C222" s="556"/>
      <c r="D222" s="105"/>
      <c r="E222" s="106">
        <f t="shared" si="116"/>
        <v>0</v>
      </c>
      <c r="F222" s="107"/>
      <c r="G222" s="107"/>
      <c r="H222" s="108"/>
      <c r="I222" s="88"/>
      <c r="J222" s="380"/>
      <c r="K222" s="381">
        <f t="shared" si="117"/>
        <v>0</v>
      </c>
      <c r="L222" s="130">
        <f t="shared" si="118"/>
        <v>0</v>
      </c>
      <c r="M222" s="130">
        <f t="shared" si="119"/>
        <v>0</v>
      </c>
      <c r="N222" s="130">
        <f t="shared" si="120"/>
        <v>0</v>
      </c>
      <c r="O222" s="99">
        <f t="shared" si="121"/>
        <v>0</v>
      </c>
      <c r="P222" s="97">
        <f>11.2*R222</f>
        <v>0</v>
      </c>
      <c r="Q222" s="106">
        <f>54/490*P222</f>
        <v>0</v>
      </c>
      <c r="R222" s="100"/>
      <c r="S222" s="101" t="s">
        <v>119</v>
      </c>
      <c r="T222" s="563"/>
      <c r="Z222" s="13"/>
    </row>
    <row r="223" spans="1:26" ht="12.75">
      <c r="A223" s="556"/>
      <c r="B223" s="556"/>
      <c r="C223" s="556"/>
      <c r="D223" s="95"/>
      <c r="E223" s="106">
        <f t="shared" si="116"/>
        <v>0</v>
      </c>
      <c r="F223" s="107"/>
      <c r="G223" s="107"/>
      <c r="H223" s="108"/>
      <c r="I223" s="88"/>
      <c r="J223" s="380"/>
      <c r="K223" s="381">
        <f t="shared" si="117"/>
        <v>0</v>
      </c>
      <c r="L223" s="130">
        <f t="shared" si="118"/>
        <v>0</v>
      </c>
      <c r="M223" s="130">
        <f t="shared" si="119"/>
        <v>0</v>
      </c>
      <c r="N223" s="130">
        <f t="shared" si="120"/>
        <v>0</v>
      </c>
      <c r="O223" s="99">
        <f t="shared" si="121"/>
        <v>0</v>
      </c>
      <c r="P223" s="97">
        <f>19.4*R223</f>
        <v>0</v>
      </c>
      <c r="Q223" s="106">
        <f>54/490*P223</f>
        <v>0</v>
      </c>
      <c r="R223" s="100"/>
      <c r="S223" s="101" t="s">
        <v>121</v>
      </c>
      <c r="T223" s="563"/>
      <c r="Z223" s="13"/>
    </row>
    <row r="224" spans="1:26" ht="12.75">
      <c r="A224" s="556"/>
      <c r="B224" s="556"/>
      <c r="C224" s="556"/>
      <c r="D224" s="110"/>
      <c r="E224" s="106">
        <f t="shared" si="116"/>
        <v>0</v>
      </c>
      <c r="F224" s="107"/>
      <c r="G224" s="107"/>
      <c r="H224" s="108"/>
      <c r="I224" s="88"/>
      <c r="J224" s="380"/>
      <c r="K224" s="381">
        <f t="shared" si="117"/>
        <v>0</v>
      </c>
      <c r="L224" s="130">
        <f t="shared" si="118"/>
        <v>0</v>
      </c>
      <c r="M224" s="130">
        <f t="shared" si="119"/>
        <v>0</v>
      </c>
      <c r="N224" s="130">
        <f t="shared" si="120"/>
        <v>0</v>
      </c>
      <c r="O224" s="99">
        <f t="shared" si="121"/>
        <v>0</v>
      </c>
      <c r="P224" s="97"/>
      <c r="Q224" s="106"/>
      <c r="R224" s="100"/>
      <c r="S224" s="101"/>
      <c r="T224" s="563"/>
      <c r="Z224" s="13"/>
    </row>
    <row r="225" spans="1:26" ht="12.75" customHeight="1">
      <c r="A225" s="556"/>
      <c r="B225" s="556"/>
      <c r="C225" s="556"/>
      <c r="D225" s="110"/>
      <c r="E225" s="106">
        <f t="shared" si="116"/>
        <v>0</v>
      </c>
      <c r="F225" s="107"/>
      <c r="G225" s="107"/>
      <c r="H225" s="108"/>
      <c r="I225" s="88"/>
      <c r="J225" s="380"/>
      <c r="K225" s="381">
        <f t="shared" si="117"/>
        <v>0</v>
      </c>
      <c r="L225" s="130">
        <f t="shared" si="118"/>
        <v>0</v>
      </c>
      <c r="M225" s="130">
        <f t="shared" si="119"/>
        <v>0</v>
      </c>
      <c r="N225" s="130">
        <f t="shared" si="120"/>
        <v>0</v>
      </c>
      <c r="O225" s="99">
        <f t="shared" si="121"/>
        <v>0</v>
      </c>
      <c r="P225" s="97"/>
      <c r="Q225" s="106"/>
      <c r="R225" s="100"/>
      <c r="S225" s="101"/>
      <c r="T225" s="563"/>
      <c r="Z225" s="13"/>
    </row>
    <row r="226" spans="1:26" ht="12.75">
      <c r="A226" s="556"/>
      <c r="B226" s="556"/>
      <c r="C226" s="556"/>
      <c r="D226" s="397"/>
      <c r="E226" s="106">
        <f t="shared" si="116"/>
        <v>0</v>
      </c>
      <c r="F226" s="107"/>
      <c r="G226" s="107"/>
      <c r="H226" s="108"/>
      <c r="I226" s="88"/>
      <c r="J226" s="380"/>
      <c r="K226" s="381">
        <f t="shared" si="117"/>
        <v>0</v>
      </c>
      <c r="L226" s="130">
        <f t="shared" si="118"/>
        <v>0</v>
      </c>
      <c r="M226" s="130">
        <f t="shared" si="119"/>
        <v>0</v>
      </c>
      <c r="N226" s="130">
        <f t="shared" si="120"/>
        <v>0</v>
      </c>
      <c r="O226" s="99">
        <f t="shared" si="121"/>
        <v>0</v>
      </c>
      <c r="P226" s="97"/>
      <c r="Q226" s="106"/>
      <c r="R226" s="100"/>
      <c r="S226" s="101"/>
      <c r="T226" s="563"/>
      <c r="Z226" s="13"/>
    </row>
    <row r="227" spans="1:26" ht="12.75">
      <c r="A227" s="556"/>
      <c r="B227" s="556"/>
      <c r="C227" s="556"/>
      <c r="D227" s="110"/>
      <c r="E227" s="106">
        <f t="shared" si="116"/>
        <v>0</v>
      </c>
      <c r="F227" s="107"/>
      <c r="G227" s="107"/>
      <c r="H227" s="108"/>
      <c r="I227" s="88"/>
      <c r="J227" s="380"/>
      <c r="K227" s="381">
        <f t="shared" si="117"/>
        <v>0</v>
      </c>
      <c r="L227" s="130">
        <f t="shared" si="118"/>
        <v>0</v>
      </c>
      <c r="M227" s="130">
        <f t="shared" si="119"/>
        <v>0</v>
      </c>
      <c r="N227" s="130">
        <f t="shared" si="120"/>
        <v>0</v>
      </c>
      <c r="O227" s="99">
        <f t="shared" si="121"/>
        <v>0</v>
      </c>
      <c r="P227" s="97"/>
      <c r="Q227" s="106"/>
      <c r="R227" s="100"/>
      <c r="S227" s="101"/>
      <c r="T227" s="563"/>
      <c r="Z227" s="13"/>
    </row>
    <row r="228" spans="1:26" ht="12.75">
      <c r="A228" s="556"/>
      <c r="B228" s="556"/>
      <c r="C228" s="556"/>
      <c r="D228" s="110"/>
      <c r="E228" s="106">
        <f t="shared" si="116"/>
        <v>0</v>
      </c>
      <c r="F228" s="107"/>
      <c r="G228" s="107"/>
      <c r="H228" s="108"/>
      <c r="I228" s="88"/>
      <c r="J228" s="380"/>
      <c r="K228" s="381">
        <f t="shared" si="117"/>
        <v>0</v>
      </c>
      <c r="L228" s="130">
        <f t="shared" si="118"/>
        <v>0</v>
      </c>
      <c r="M228" s="130">
        <f t="shared" si="119"/>
        <v>0</v>
      </c>
      <c r="N228" s="130">
        <f t="shared" si="120"/>
        <v>0</v>
      </c>
      <c r="O228" s="99">
        <f t="shared" si="121"/>
        <v>0</v>
      </c>
      <c r="P228" s="97"/>
      <c r="Q228" s="106"/>
      <c r="R228" s="100"/>
      <c r="S228" s="101"/>
      <c r="T228" s="563"/>
      <c r="Z228" s="13"/>
    </row>
    <row r="229" spans="1:26" ht="13.5" thickBot="1">
      <c r="A229" s="556"/>
      <c r="B229" s="556"/>
      <c r="C229" s="556"/>
      <c r="D229" s="114"/>
      <c r="E229" s="106">
        <f t="shared" si="116"/>
        <v>0</v>
      </c>
      <c r="F229" s="107"/>
      <c r="G229" s="107"/>
      <c r="H229" s="108"/>
      <c r="I229" s="108"/>
      <c r="J229" s="387"/>
      <c r="K229" s="388">
        <f t="shared" si="117"/>
        <v>0</v>
      </c>
      <c r="L229" s="143">
        <f t="shared" si="118"/>
        <v>0</v>
      </c>
      <c r="M229" s="143">
        <f t="shared" si="119"/>
        <v>0</v>
      </c>
      <c r="N229" s="143">
        <f t="shared" si="120"/>
        <v>0</v>
      </c>
      <c r="O229" s="144">
        <f t="shared" si="121"/>
        <v>0</v>
      </c>
      <c r="P229" s="115"/>
      <c r="Q229" s="267"/>
      <c r="R229" s="116"/>
      <c r="S229" s="117"/>
      <c r="T229" s="563"/>
      <c r="Z229" s="13"/>
    </row>
    <row r="230" spans="1:26" ht="12.75" customHeight="1" thickBot="1">
      <c r="A230" s="556"/>
      <c r="B230" s="556"/>
      <c r="C230" s="556"/>
      <c r="D230" s="118" t="s">
        <v>657</v>
      </c>
      <c r="E230" s="393"/>
      <c r="F230" s="394"/>
      <c r="G230" s="394"/>
      <c r="H230" s="394"/>
      <c r="I230" s="394"/>
      <c r="J230" s="382">
        <f aca="true" t="shared" si="122" ref="J230:O230">SUM(J220:J229)</f>
        <v>0</v>
      </c>
      <c r="K230" s="383">
        <f t="shared" si="122"/>
        <v>0</v>
      </c>
      <c r="L230" s="121">
        <f t="shared" si="122"/>
        <v>0</v>
      </c>
      <c r="M230" s="121">
        <f t="shared" si="122"/>
        <v>0</v>
      </c>
      <c r="N230" s="121">
        <f t="shared" si="122"/>
        <v>0</v>
      </c>
      <c r="O230" s="122">
        <f t="shared" si="122"/>
        <v>0</v>
      </c>
      <c r="P230" s="123">
        <f>SUM(P222:P229)</f>
        <v>0</v>
      </c>
      <c r="Q230" s="120">
        <f>SUM(Q222:Q229)</f>
        <v>0</v>
      </c>
      <c r="R230" s="121"/>
      <c r="S230" s="122"/>
      <c r="T230" s="563"/>
      <c r="U230" s="102"/>
      <c r="X230" s="94"/>
      <c r="Z230" s="83"/>
    </row>
    <row r="231" spans="1:26" ht="12.75" customHeight="1" thickBot="1">
      <c r="A231" s="557"/>
      <c r="B231" s="582"/>
      <c r="C231" s="582"/>
      <c r="D231" s="118" t="s">
        <v>824</v>
      </c>
      <c r="E231" s="393"/>
      <c r="F231" s="394"/>
      <c r="G231" s="394"/>
      <c r="H231" s="394"/>
      <c r="I231" s="394"/>
      <c r="J231" s="402"/>
      <c r="K231" s="384">
        <f>K183-K230</f>
        <v>648</v>
      </c>
      <c r="L231" s="369">
        <f>L183-L230</f>
        <v>0</v>
      </c>
      <c r="M231" s="369">
        <f>M183-M230</f>
        <v>0</v>
      </c>
      <c r="N231" s="369">
        <f>N183-N230</f>
        <v>162</v>
      </c>
      <c r="O231" s="385">
        <f>O183-O230</f>
        <v>25</v>
      </c>
      <c r="P231" s="370"/>
      <c r="Q231" s="371"/>
      <c r="R231" s="372"/>
      <c r="S231" s="373"/>
      <c r="T231" s="564"/>
      <c r="U231" s="102"/>
      <c r="X231" s="94"/>
      <c r="Z231" s="83"/>
    </row>
    <row r="232" spans="1:26" ht="12.75" customHeight="1" thickTop="1">
      <c r="A232" s="555">
        <f>A220+1</f>
        <v>39192</v>
      </c>
      <c r="B232" s="565" t="s">
        <v>139</v>
      </c>
      <c r="C232" s="566" t="str">
        <f>$C184</f>
        <v>Szénhidrát</v>
      </c>
      <c r="D232" s="85"/>
      <c r="E232" s="86">
        <f aca="true" t="shared" si="123" ref="E232:E241">F232*4+G232*9+H232*4</f>
        <v>0</v>
      </c>
      <c r="F232" s="87"/>
      <c r="G232" s="87"/>
      <c r="H232" s="88"/>
      <c r="I232" s="88"/>
      <c r="J232" s="378"/>
      <c r="K232" s="381">
        <f aca="true" t="shared" si="124" ref="K232:K241">E232/100*$J232</f>
        <v>0</v>
      </c>
      <c r="L232" s="130">
        <f aca="true" t="shared" si="125" ref="L232:L241">F232/100*$J232</f>
        <v>0</v>
      </c>
      <c r="M232" s="130">
        <f aca="true" t="shared" si="126" ref="M232:M241">G232/100*$J232</f>
        <v>0</v>
      </c>
      <c r="N232" s="130">
        <f aca="true" t="shared" si="127" ref="N232:N241">H232/100*$J232</f>
        <v>0</v>
      </c>
      <c r="O232" s="282">
        <f aca="true" t="shared" si="128" ref="O232:O241">I232/100*$J232</f>
        <v>0</v>
      </c>
      <c r="P232" s="91">
        <f>5.2*R232</f>
        <v>0</v>
      </c>
      <c r="Q232" s="127">
        <f>54/490*P232</f>
        <v>0</v>
      </c>
      <c r="R232" s="92"/>
      <c r="S232" s="93" t="s">
        <v>117</v>
      </c>
      <c r="T232" s="562">
        <f>Súlygrafikon!F24</f>
        <v>0</v>
      </c>
      <c r="Z232" s="13"/>
    </row>
    <row r="233" spans="1:26" ht="12.75">
      <c r="A233" s="556"/>
      <c r="B233" s="556"/>
      <c r="C233" s="556"/>
      <c r="D233" s="95"/>
      <c r="E233" s="86">
        <f t="shared" si="123"/>
        <v>0</v>
      </c>
      <c r="F233" s="87"/>
      <c r="G233" s="87"/>
      <c r="H233" s="88"/>
      <c r="I233" s="88"/>
      <c r="J233" s="380"/>
      <c r="K233" s="381">
        <f t="shared" si="124"/>
        <v>0</v>
      </c>
      <c r="L233" s="130">
        <f t="shared" si="125"/>
        <v>0</v>
      </c>
      <c r="M233" s="130">
        <f t="shared" si="126"/>
        <v>0</v>
      </c>
      <c r="N233" s="130">
        <f t="shared" si="127"/>
        <v>0</v>
      </c>
      <c r="O233" s="99">
        <f t="shared" si="128"/>
        <v>0</v>
      </c>
      <c r="P233" s="97">
        <f>8.2*R233</f>
        <v>0</v>
      </c>
      <c r="Q233" s="106">
        <f>54/490*P233</f>
        <v>0</v>
      </c>
      <c r="R233" s="100"/>
      <c r="S233" s="101" t="s">
        <v>118</v>
      </c>
      <c r="T233" s="563"/>
      <c r="Z233" s="13"/>
    </row>
    <row r="234" spans="1:26" ht="12.75">
      <c r="A234" s="556"/>
      <c r="B234" s="556"/>
      <c r="C234" s="556"/>
      <c r="D234" s="105"/>
      <c r="E234" s="106">
        <f t="shared" si="123"/>
        <v>0</v>
      </c>
      <c r="F234" s="107"/>
      <c r="G234" s="107"/>
      <c r="H234" s="108"/>
      <c r="I234" s="88"/>
      <c r="J234" s="380"/>
      <c r="K234" s="381">
        <f t="shared" si="124"/>
        <v>0</v>
      </c>
      <c r="L234" s="130">
        <f t="shared" si="125"/>
        <v>0</v>
      </c>
      <c r="M234" s="130">
        <f t="shared" si="126"/>
        <v>0</v>
      </c>
      <c r="N234" s="130">
        <f t="shared" si="127"/>
        <v>0</v>
      </c>
      <c r="O234" s="99">
        <f t="shared" si="128"/>
        <v>0</v>
      </c>
      <c r="P234" s="97">
        <f>11.2*R234</f>
        <v>0</v>
      </c>
      <c r="Q234" s="106">
        <f>54/490*P234</f>
        <v>0</v>
      </c>
      <c r="R234" s="100"/>
      <c r="S234" s="101" t="s">
        <v>119</v>
      </c>
      <c r="T234" s="563"/>
      <c r="Z234" s="13"/>
    </row>
    <row r="235" spans="1:26" ht="12.75">
      <c r="A235" s="556"/>
      <c r="B235" s="556"/>
      <c r="C235" s="556"/>
      <c r="D235" s="95"/>
      <c r="E235" s="106">
        <f t="shared" si="123"/>
        <v>0</v>
      </c>
      <c r="F235" s="107"/>
      <c r="G235" s="107"/>
      <c r="H235" s="108"/>
      <c r="I235" s="88"/>
      <c r="J235" s="380"/>
      <c r="K235" s="381">
        <f t="shared" si="124"/>
        <v>0</v>
      </c>
      <c r="L235" s="130">
        <f t="shared" si="125"/>
        <v>0</v>
      </c>
      <c r="M235" s="130">
        <f t="shared" si="126"/>
        <v>0</v>
      </c>
      <c r="N235" s="130">
        <f t="shared" si="127"/>
        <v>0</v>
      </c>
      <c r="O235" s="99">
        <f t="shared" si="128"/>
        <v>0</v>
      </c>
      <c r="P235" s="97">
        <f>19.4*R235</f>
        <v>0</v>
      </c>
      <c r="Q235" s="106">
        <f>54/490*P235</f>
        <v>0</v>
      </c>
      <c r="R235" s="100"/>
      <c r="S235" s="101" t="s">
        <v>121</v>
      </c>
      <c r="T235" s="563"/>
      <c r="Z235" s="13"/>
    </row>
    <row r="236" spans="1:26" ht="12.75" customHeight="1">
      <c r="A236" s="556"/>
      <c r="B236" s="556"/>
      <c r="C236" s="556"/>
      <c r="D236" s="95"/>
      <c r="E236" s="106">
        <f t="shared" si="123"/>
        <v>0</v>
      </c>
      <c r="F236" s="107"/>
      <c r="G236" s="107"/>
      <c r="H236" s="108"/>
      <c r="I236" s="88"/>
      <c r="J236" s="380"/>
      <c r="K236" s="381">
        <f t="shared" si="124"/>
        <v>0</v>
      </c>
      <c r="L236" s="130">
        <f t="shared" si="125"/>
        <v>0</v>
      </c>
      <c r="M236" s="130">
        <f t="shared" si="126"/>
        <v>0</v>
      </c>
      <c r="N236" s="130">
        <f t="shared" si="127"/>
        <v>0</v>
      </c>
      <c r="O236" s="99">
        <f t="shared" si="128"/>
        <v>0</v>
      </c>
      <c r="P236" s="97"/>
      <c r="Q236" s="106"/>
      <c r="R236" s="100"/>
      <c r="S236" s="101"/>
      <c r="T236" s="563"/>
      <c r="Z236" s="13"/>
    </row>
    <row r="237" spans="1:26" ht="12.75">
      <c r="A237" s="556"/>
      <c r="B237" s="556"/>
      <c r="C237" s="556"/>
      <c r="D237" s="358"/>
      <c r="E237" s="106">
        <f t="shared" si="123"/>
        <v>0</v>
      </c>
      <c r="F237" s="107"/>
      <c r="G237" s="107"/>
      <c r="H237" s="108"/>
      <c r="I237" s="88"/>
      <c r="J237" s="380"/>
      <c r="K237" s="381">
        <f t="shared" si="124"/>
        <v>0</v>
      </c>
      <c r="L237" s="130">
        <f t="shared" si="125"/>
        <v>0</v>
      </c>
      <c r="M237" s="130">
        <f t="shared" si="126"/>
        <v>0</v>
      </c>
      <c r="N237" s="130">
        <f t="shared" si="127"/>
        <v>0</v>
      </c>
      <c r="O237" s="99">
        <f t="shared" si="128"/>
        <v>0</v>
      </c>
      <c r="P237" s="97"/>
      <c r="Q237" s="106"/>
      <c r="R237" s="100"/>
      <c r="S237" s="101"/>
      <c r="T237" s="563"/>
      <c r="Z237" s="13"/>
    </row>
    <row r="238" spans="1:26" ht="12.75">
      <c r="A238" s="556"/>
      <c r="B238" s="556"/>
      <c r="C238" s="556"/>
      <c r="D238" s="146"/>
      <c r="E238" s="142">
        <f t="shared" si="123"/>
        <v>0</v>
      </c>
      <c r="F238" s="147"/>
      <c r="G238" s="147"/>
      <c r="H238" s="148"/>
      <c r="I238" s="286"/>
      <c r="J238" s="389"/>
      <c r="K238" s="381">
        <f t="shared" si="124"/>
        <v>0</v>
      </c>
      <c r="L238" s="130">
        <f t="shared" si="125"/>
        <v>0</v>
      </c>
      <c r="M238" s="130">
        <f t="shared" si="126"/>
        <v>0</v>
      </c>
      <c r="N238" s="130">
        <f t="shared" si="127"/>
        <v>0</v>
      </c>
      <c r="O238" s="99">
        <f t="shared" si="128"/>
        <v>0</v>
      </c>
      <c r="P238" s="97"/>
      <c r="Q238" s="106"/>
      <c r="R238" s="100"/>
      <c r="S238" s="101"/>
      <c r="T238" s="563"/>
      <c r="Z238" s="13"/>
    </row>
    <row r="239" spans="1:26" ht="12.75">
      <c r="A239" s="556"/>
      <c r="B239" s="556"/>
      <c r="C239" s="556"/>
      <c r="D239" s="150"/>
      <c r="E239" s="142">
        <f t="shared" si="123"/>
        <v>0</v>
      </c>
      <c r="F239" s="147"/>
      <c r="G239" s="147"/>
      <c r="H239" s="148"/>
      <c r="I239" s="286"/>
      <c r="J239" s="390"/>
      <c r="K239" s="381">
        <f t="shared" si="124"/>
        <v>0</v>
      </c>
      <c r="L239" s="130">
        <f t="shared" si="125"/>
        <v>0</v>
      </c>
      <c r="M239" s="130">
        <f t="shared" si="126"/>
        <v>0</v>
      </c>
      <c r="N239" s="130">
        <f t="shared" si="127"/>
        <v>0</v>
      </c>
      <c r="O239" s="99">
        <f t="shared" si="128"/>
        <v>0</v>
      </c>
      <c r="P239" s="97"/>
      <c r="Q239" s="106"/>
      <c r="R239" s="100"/>
      <c r="S239" s="101"/>
      <c r="T239" s="563"/>
      <c r="Z239" s="13"/>
    </row>
    <row r="240" spans="1:26" ht="12.75">
      <c r="A240" s="556"/>
      <c r="B240" s="556"/>
      <c r="C240" s="556"/>
      <c r="D240" s="110"/>
      <c r="E240" s="106">
        <f t="shared" si="123"/>
        <v>0</v>
      </c>
      <c r="F240" s="107"/>
      <c r="G240" s="107"/>
      <c r="H240" s="108"/>
      <c r="I240" s="286"/>
      <c r="J240" s="380"/>
      <c r="K240" s="381">
        <f t="shared" si="124"/>
        <v>0</v>
      </c>
      <c r="L240" s="130">
        <f t="shared" si="125"/>
        <v>0</v>
      </c>
      <c r="M240" s="130">
        <f t="shared" si="126"/>
        <v>0</v>
      </c>
      <c r="N240" s="130">
        <f t="shared" si="127"/>
        <v>0</v>
      </c>
      <c r="O240" s="99">
        <f t="shared" si="128"/>
        <v>0</v>
      </c>
      <c r="P240" s="97"/>
      <c r="Q240" s="106"/>
      <c r="R240" s="100"/>
      <c r="S240" s="101"/>
      <c r="T240" s="563"/>
      <c r="Z240" s="13"/>
    </row>
    <row r="241" spans="1:26" ht="12.75" customHeight="1" thickBot="1">
      <c r="A241" s="556"/>
      <c r="B241" s="556"/>
      <c r="C241" s="556"/>
      <c r="D241" s="357"/>
      <c r="E241" s="106">
        <f t="shared" si="123"/>
        <v>0</v>
      </c>
      <c r="F241" s="107"/>
      <c r="G241" s="107"/>
      <c r="H241" s="108"/>
      <c r="I241" s="108"/>
      <c r="J241" s="387"/>
      <c r="K241" s="388">
        <f t="shared" si="124"/>
        <v>0</v>
      </c>
      <c r="L241" s="143">
        <f t="shared" si="125"/>
        <v>0</v>
      </c>
      <c r="M241" s="143">
        <f t="shared" si="126"/>
        <v>0</v>
      </c>
      <c r="N241" s="143">
        <f t="shared" si="127"/>
        <v>0</v>
      </c>
      <c r="O241" s="144">
        <f t="shared" si="128"/>
        <v>0</v>
      </c>
      <c r="P241" s="115"/>
      <c r="Q241" s="267"/>
      <c r="R241" s="116"/>
      <c r="S241" s="117"/>
      <c r="T241" s="563"/>
      <c r="Z241" s="13"/>
    </row>
    <row r="242" spans="1:26" ht="12.75" customHeight="1" thickBot="1">
      <c r="A242" s="556"/>
      <c r="B242" s="556"/>
      <c r="C242" s="556"/>
      <c r="D242" s="118" t="s">
        <v>657</v>
      </c>
      <c r="E242" s="393"/>
      <c r="F242" s="394"/>
      <c r="G242" s="394"/>
      <c r="H242" s="394"/>
      <c r="I242" s="394"/>
      <c r="J242" s="382">
        <f aca="true" t="shared" si="129" ref="J242:O242">SUM(J232:J241)</f>
        <v>0</v>
      </c>
      <c r="K242" s="383">
        <f t="shared" si="129"/>
        <v>0</v>
      </c>
      <c r="L242" s="121">
        <f t="shared" si="129"/>
        <v>0</v>
      </c>
      <c r="M242" s="121">
        <f t="shared" si="129"/>
        <v>0</v>
      </c>
      <c r="N242" s="121">
        <f t="shared" si="129"/>
        <v>0</v>
      </c>
      <c r="O242" s="122">
        <f t="shared" si="129"/>
        <v>0</v>
      </c>
      <c r="P242" s="123">
        <f>SUM(P234:P241)</f>
        <v>0</v>
      </c>
      <c r="Q242" s="120">
        <f>SUM(Q234:Q241)</f>
        <v>0</v>
      </c>
      <c r="R242" s="121"/>
      <c r="S242" s="122"/>
      <c r="T242" s="563"/>
      <c r="U242" s="102"/>
      <c r="X242" s="94"/>
      <c r="Z242" s="83"/>
    </row>
    <row r="243" spans="1:26" ht="12.75" customHeight="1" thickBot="1">
      <c r="A243" s="557"/>
      <c r="B243" s="582"/>
      <c r="C243" s="582"/>
      <c r="D243" s="118" t="s">
        <v>824</v>
      </c>
      <c r="E243" s="393"/>
      <c r="F243" s="394"/>
      <c r="G243" s="394"/>
      <c r="H243" s="394"/>
      <c r="I243" s="394"/>
      <c r="J243" s="402"/>
      <c r="K243" s="384">
        <f>K183-K242</f>
        <v>648</v>
      </c>
      <c r="L243" s="369">
        <f>L183-L242</f>
        <v>0</v>
      </c>
      <c r="M243" s="369">
        <f>M183-M242</f>
        <v>0</v>
      </c>
      <c r="N243" s="369">
        <f>N183-N242</f>
        <v>162</v>
      </c>
      <c r="O243" s="385">
        <f>O183-O242</f>
        <v>25</v>
      </c>
      <c r="P243" s="370"/>
      <c r="Q243" s="371"/>
      <c r="R243" s="372"/>
      <c r="S243" s="373"/>
      <c r="T243" s="564"/>
      <c r="U243" s="102"/>
      <c r="X243" s="94"/>
      <c r="Z243" s="83"/>
    </row>
    <row r="244" spans="1:26" ht="12.75" customHeight="1" thickTop="1">
      <c r="A244" s="555">
        <f>A232+1</f>
        <v>39193</v>
      </c>
      <c r="B244" s="565" t="s">
        <v>140</v>
      </c>
      <c r="C244" s="566" t="str">
        <f>$C196</f>
        <v>Gyümölcs</v>
      </c>
      <c r="D244" s="85"/>
      <c r="E244" s="86">
        <f aca="true" t="shared" si="130" ref="E244:E253">F244*4+G244*9+H244*4</f>
        <v>0</v>
      </c>
      <c r="F244" s="87"/>
      <c r="G244" s="87"/>
      <c r="H244" s="88"/>
      <c r="I244" s="88"/>
      <c r="J244" s="378"/>
      <c r="K244" s="386">
        <f aca="true" t="shared" si="131" ref="K244:K253">E244/100*$J244</f>
        <v>0</v>
      </c>
      <c r="L244" s="221">
        <f aca="true" t="shared" si="132" ref="L244:L253">F244/100*$J244</f>
        <v>0</v>
      </c>
      <c r="M244" s="221">
        <f aca="true" t="shared" si="133" ref="M244:M253">G244/100*$J244</f>
        <v>0</v>
      </c>
      <c r="N244" s="221">
        <f aca="true" t="shared" si="134" ref="N244:N253">H244/100*$J244</f>
        <v>0</v>
      </c>
      <c r="O244" s="129">
        <f aca="true" t="shared" si="135" ref="O244:O253">I244/100*$J244</f>
        <v>0</v>
      </c>
      <c r="P244" s="91">
        <f>5.2*R244</f>
        <v>0</v>
      </c>
      <c r="Q244" s="127">
        <f>54/490*P244</f>
        <v>0</v>
      </c>
      <c r="R244" s="92"/>
      <c r="S244" s="93" t="s">
        <v>117</v>
      </c>
      <c r="T244" s="562">
        <f>Súlygrafikon!F25</f>
        <v>0</v>
      </c>
      <c r="Z244" s="13"/>
    </row>
    <row r="245" spans="1:26" ht="12.75">
      <c r="A245" s="556"/>
      <c r="B245" s="556"/>
      <c r="C245" s="556"/>
      <c r="D245" s="95"/>
      <c r="E245" s="86">
        <f t="shared" si="130"/>
        <v>0</v>
      </c>
      <c r="F245" s="87"/>
      <c r="G245" s="87"/>
      <c r="H245" s="88"/>
      <c r="I245" s="88"/>
      <c r="J245" s="380"/>
      <c r="K245" s="381">
        <f t="shared" si="131"/>
        <v>0</v>
      </c>
      <c r="L245" s="130">
        <f t="shared" si="132"/>
        <v>0</v>
      </c>
      <c r="M245" s="130">
        <f t="shared" si="133"/>
        <v>0</v>
      </c>
      <c r="N245" s="130">
        <f t="shared" si="134"/>
        <v>0</v>
      </c>
      <c r="O245" s="99">
        <f t="shared" si="135"/>
        <v>0</v>
      </c>
      <c r="P245" s="97">
        <f>8.2*R245</f>
        <v>0</v>
      </c>
      <c r="Q245" s="106">
        <f>54/490*P245</f>
        <v>0</v>
      </c>
      <c r="R245" s="100"/>
      <c r="S245" s="101" t="s">
        <v>118</v>
      </c>
      <c r="T245" s="563"/>
      <c r="Z245" s="13"/>
    </row>
    <row r="246" spans="1:26" ht="12.75">
      <c r="A246" s="556"/>
      <c r="B246" s="556"/>
      <c r="C246" s="556"/>
      <c r="D246" s="105"/>
      <c r="E246" s="106">
        <f t="shared" si="130"/>
        <v>0</v>
      </c>
      <c r="F246" s="107"/>
      <c r="G246" s="107"/>
      <c r="H246" s="108"/>
      <c r="I246" s="88"/>
      <c r="J246" s="380"/>
      <c r="K246" s="381">
        <f t="shared" si="131"/>
        <v>0</v>
      </c>
      <c r="L246" s="130">
        <f t="shared" si="132"/>
        <v>0</v>
      </c>
      <c r="M246" s="130">
        <f t="shared" si="133"/>
        <v>0</v>
      </c>
      <c r="N246" s="130">
        <f t="shared" si="134"/>
        <v>0</v>
      </c>
      <c r="O246" s="99">
        <f t="shared" si="135"/>
        <v>0</v>
      </c>
      <c r="P246" s="97">
        <f>11.2*R246</f>
        <v>0</v>
      </c>
      <c r="Q246" s="106">
        <f>54/490*P246</f>
        <v>0</v>
      </c>
      <c r="R246" s="100"/>
      <c r="S246" s="101" t="s">
        <v>119</v>
      </c>
      <c r="T246" s="563"/>
      <c r="Z246" s="13"/>
    </row>
    <row r="247" spans="1:26" ht="12.75">
      <c r="A247" s="556"/>
      <c r="B247" s="556"/>
      <c r="C247" s="556"/>
      <c r="D247" s="95"/>
      <c r="E247" s="106">
        <f t="shared" si="130"/>
        <v>0</v>
      </c>
      <c r="F247" s="107"/>
      <c r="G247" s="107"/>
      <c r="H247" s="108"/>
      <c r="I247" s="88"/>
      <c r="J247" s="380"/>
      <c r="K247" s="381">
        <f t="shared" si="131"/>
        <v>0</v>
      </c>
      <c r="L247" s="130">
        <f t="shared" si="132"/>
        <v>0</v>
      </c>
      <c r="M247" s="130">
        <f t="shared" si="133"/>
        <v>0</v>
      </c>
      <c r="N247" s="130">
        <f t="shared" si="134"/>
        <v>0</v>
      </c>
      <c r="O247" s="99">
        <f t="shared" si="135"/>
        <v>0</v>
      </c>
      <c r="P247" s="97">
        <f>19.4*R247</f>
        <v>0</v>
      </c>
      <c r="Q247" s="106">
        <f>54/490*P247</f>
        <v>0</v>
      </c>
      <c r="R247" s="100"/>
      <c r="S247" s="101" t="s">
        <v>121</v>
      </c>
      <c r="T247" s="563"/>
      <c r="Z247" s="13"/>
    </row>
    <row r="248" spans="1:26" ht="12.75">
      <c r="A248" s="556"/>
      <c r="B248" s="556"/>
      <c r="C248" s="556"/>
      <c r="D248" s="95"/>
      <c r="E248" s="106">
        <f t="shared" si="130"/>
        <v>0</v>
      </c>
      <c r="F248" s="107"/>
      <c r="G248" s="107"/>
      <c r="H248" s="108"/>
      <c r="I248" s="88"/>
      <c r="J248" s="380"/>
      <c r="K248" s="381">
        <f t="shared" si="131"/>
        <v>0</v>
      </c>
      <c r="L248" s="130">
        <f t="shared" si="132"/>
        <v>0</v>
      </c>
      <c r="M248" s="130">
        <f t="shared" si="133"/>
        <v>0</v>
      </c>
      <c r="N248" s="130">
        <f t="shared" si="134"/>
        <v>0</v>
      </c>
      <c r="O248" s="99">
        <f t="shared" si="135"/>
        <v>0</v>
      </c>
      <c r="P248" s="97"/>
      <c r="Q248" s="106"/>
      <c r="R248" s="100"/>
      <c r="S248" s="101"/>
      <c r="T248" s="563"/>
      <c r="Z248" s="13"/>
    </row>
    <row r="249" spans="1:26" ht="12.75">
      <c r="A249" s="556"/>
      <c r="B249" s="556"/>
      <c r="C249" s="556"/>
      <c r="D249" s="110"/>
      <c r="E249" s="106">
        <f t="shared" si="130"/>
        <v>0</v>
      </c>
      <c r="F249" s="107"/>
      <c r="G249" s="107"/>
      <c r="H249" s="108"/>
      <c r="I249" s="88"/>
      <c r="J249" s="380"/>
      <c r="K249" s="381">
        <f t="shared" si="131"/>
        <v>0</v>
      </c>
      <c r="L249" s="130">
        <f t="shared" si="132"/>
        <v>0</v>
      </c>
      <c r="M249" s="130">
        <f t="shared" si="133"/>
        <v>0</v>
      </c>
      <c r="N249" s="130">
        <f t="shared" si="134"/>
        <v>0</v>
      </c>
      <c r="O249" s="99">
        <f t="shared" si="135"/>
        <v>0</v>
      </c>
      <c r="P249" s="97"/>
      <c r="Q249" s="106"/>
      <c r="R249" s="100"/>
      <c r="S249" s="101"/>
      <c r="T249" s="563"/>
      <c r="Z249" s="13"/>
    </row>
    <row r="250" spans="1:26" ht="12.75">
      <c r="A250" s="556"/>
      <c r="B250" s="556"/>
      <c r="C250" s="556"/>
      <c r="D250" s="105"/>
      <c r="E250" s="106">
        <f t="shared" si="130"/>
        <v>0</v>
      </c>
      <c r="F250" s="107"/>
      <c r="G250" s="107"/>
      <c r="H250" s="108"/>
      <c r="I250" s="88"/>
      <c r="J250" s="380"/>
      <c r="K250" s="381">
        <f t="shared" si="131"/>
        <v>0</v>
      </c>
      <c r="L250" s="130">
        <f t="shared" si="132"/>
        <v>0</v>
      </c>
      <c r="M250" s="130">
        <f t="shared" si="133"/>
        <v>0</v>
      </c>
      <c r="N250" s="130">
        <f t="shared" si="134"/>
        <v>0</v>
      </c>
      <c r="O250" s="99">
        <f t="shared" si="135"/>
        <v>0</v>
      </c>
      <c r="P250" s="97"/>
      <c r="Q250" s="106"/>
      <c r="R250" s="100"/>
      <c r="S250" s="101"/>
      <c r="T250" s="563"/>
      <c r="Z250" s="13"/>
    </row>
    <row r="251" spans="1:26" ht="12.75">
      <c r="A251" s="556"/>
      <c r="B251" s="556"/>
      <c r="C251" s="556"/>
      <c r="D251" s="110"/>
      <c r="E251" s="142">
        <f t="shared" si="130"/>
        <v>0</v>
      </c>
      <c r="F251" s="107"/>
      <c r="G251" s="107"/>
      <c r="H251" s="108"/>
      <c r="I251" s="108"/>
      <c r="J251" s="387"/>
      <c r="K251" s="381">
        <f t="shared" si="131"/>
        <v>0</v>
      </c>
      <c r="L251" s="130">
        <f t="shared" si="132"/>
        <v>0</v>
      </c>
      <c r="M251" s="130">
        <f t="shared" si="133"/>
        <v>0</v>
      </c>
      <c r="N251" s="130">
        <f t="shared" si="134"/>
        <v>0</v>
      </c>
      <c r="O251" s="99">
        <f t="shared" si="135"/>
        <v>0</v>
      </c>
      <c r="P251" s="97"/>
      <c r="Q251" s="106"/>
      <c r="R251" s="100"/>
      <c r="S251" s="101"/>
      <c r="T251" s="563"/>
      <c r="Z251" s="13"/>
    </row>
    <row r="252" spans="1:20" ht="12.75">
      <c r="A252" s="556"/>
      <c r="B252" s="556"/>
      <c r="C252" s="556"/>
      <c r="D252" s="110"/>
      <c r="E252" s="142">
        <f t="shared" si="130"/>
        <v>0</v>
      </c>
      <c r="F252" s="107"/>
      <c r="G252" s="107"/>
      <c r="H252" s="108"/>
      <c r="I252" s="108"/>
      <c r="J252" s="387"/>
      <c r="K252" s="381">
        <f t="shared" si="131"/>
        <v>0</v>
      </c>
      <c r="L252" s="130">
        <f t="shared" si="132"/>
        <v>0</v>
      </c>
      <c r="M252" s="130">
        <f t="shared" si="133"/>
        <v>0</v>
      </c>
      <c r="N252" s="130">
        <f t="shared" si="134"/>
        <v>0</v>
      </c>
      <c r="O252" s="99">
        <f t="shared" si="135"/>
        <v>0</v>
      </c>
      <c r="P252" s="97"/>
      <c r="Q252" s="106"/>
      <c r="R252" s="100"/>
      <c r="S252" s="101"/>
      <c r="T252" s="563"/>
    </row>
    <row r="253" spans="1:20" ht="13.5" thickBot="1">
      <c r="A253" s="556"/>
      <c r="B253" s="556"/>
      <c r="C253" s="556"/>
      <c r="D253" s="357"/>
      <c r="E253" s="106">
        <f t="shared" si="130"/>
        <v>0</v>
      </c>
      <c r="F253" s="107"/>
      <c r="G253" s="107"/>
      <c r="H253" s="108"/>
      <c r="I253" s="108"/>
      <c r="J253" s="387"/>
      <c r="K253" s="381">
        <f t="shared" si="131"/>
        <v>0</v>
      </c>
      <c r="L253" s="130">
        <f t="shared" si="132"/>
        <v>0</v>
      </c>
      <c r="M253" s="130">
        <f t="shared" si="133"/>
        <v>0</v>
      </c>
      <c r="N253" s="130">
        <f t="shared" si="134"/>
        <v>0</v>
      </c>
      <c r="O253" s="144">
        <f t="shared" si="135"/>
        <v>0</v>
      </c>
      <c r="P253" s="115"/>
      <c r="Q253" s="267"/>
      <c r="R253" s="116"/>
      <c r="S253" s="117"/>
      <c r="T253" s="563"/>
    </row>
    <row r="254" spans="1:26" ht="12.75" customHeight="1" thickBot="1">
      <c r="A254" s="556"/>
      <c r="B254" s="556"/>
      <c r="C254" s="556"/>
      <c r="D254" s="118" t="s">
        <v>657</v>
      </c>
      <c r="E254" s="393"/>
      <c r="F254" s="394"/>
      <c r="G254" s="394"/>
      <c r="H254" s="394"/>
      <c r="I254" s="394"/>
      <c r="J254" s="382">
        <f aca="true" t="shared" si="136" ref="J254:O254">SUM(J244:J253)</f>
        <v>0</v>
      </c>
      <c r="K254" s="383">
        <f t="shared" si="136"/>
        <v>0</v>
      </c>
      <c r="L254" s="121">
        <f t="shared" si="136"/>
        <v>0</v>
      </c>
      <c r="M254" s="121">
        <f t="shared" si="136"/>
        <v>0</v>
      </c>
      <c r="N254" s="121">
        <f t="shared" si="136"/>
        <v>0</v>
      </c>
      <c r="O254" s="122">
        <f t="shared" si="136"/>
        <v>0</v>
      </c>
      <c r="P254" s="123">
        <f>SUM(P246:P253)</f>
        <v>0</v>
      </c>
      <c r="Q254" s="120">
        <f>SUM(Q246:Q253)</f>
        <v>0</v>
      </c>
      <c r="R254" s="121"/>
      <c r="S254" s="122"/>
      <c r="T254" s="563"/>
      <c r="U254" s="102"/>
      <c r="X254" s="94"/>
      <c r="Z254" s="83"/>
    </row>
    <row r="255" spans="1:26" ht="12.75" customHeight="1" thickBot="1">
      <c r="A255" s="557"/>
      <c r="B255" s="582"/>
      <c r="C255" s="582"/>
      <c r="D255" s="118" t="s">
        <v>824</v>
      </c>
      <c r="E255" s="393"/>
      <c r="F255" s="394"/>
      <c r="G255" s="394"/>
      <c r="H255" s="394"/>
      <c r="I255" s="394"/>
      <c r="J255" s="402"/>
      <c r="K255" s="384">
        <f>K183-K254</f>
        <v>648</v>
      </c>
      <c r="L255" s="369">
        <f>L183-L254</f>
        <v>0</v>
      </c>
      <c r="M255" s="369">
        <f>M183-M254</f>
        <v>0</v>
      </c>
      <c r="N255" s="369">
        <f>N183-N254</f>
        <v>162</v>
      </c>
      <c r="O255" s="385">
        <f>O183-O254</f>
        <v>25</v>
      </c>
      <c r="P255" s="370"/>
      <c r="Q255" s="371"/>
      <c r="R255" s="372"/>
      <c r="S255" s="373"/>
      <c r="T255" s="564"/>
      <c r="U255" s="102"/>
      <c r="X255" s="94"/>
      <c r="Z255" s="83"/>
    </row>
    <row r="256" spans="1:20" ht="12.75" customHeight="1" thickTop="1">
      <c r="A256" s="555">
        <f>A244+1</f>
        <v>39194</v>
      </c>
      <c r="B256" s="565" t="s">
        <v>141</v>
      </c>
      <c r="C256" s="566" t="str">
        <f>$C208</f>
        <v>Protein</v>
      </c>
      <c r="D256" s="85"/>
      <c r="E256" s="127">
        <f aca="true" t="shared" si="137" ref="E256:E265">F256*4+G256*9+H256*4</f>
        <v>0</v>
      </c>
      <c r="F256" s="158"/>
      <c r="G256" s="158"/>
      <c r="H256" s="159"/>
      <c r="I256" s="159"/>
      <c r="J256" s="378"/>
      <c r="K256" s="386">
        <f aca="true" t="shared" si="138" ref="K256:K265">E256/100*$J256</f>
        <v>0</v>
      </c>
      <c r="L256" s="221">
        <f aca="true" t="shared" si="139" ref="L256:L265">F256/100*$J256</f>
        <v>0</v>
      </c>
      <c r="M256" s="221">
        <f aca="true" t="shared" si="140" ref="M256:M265">G256/100*$J256</f>
        <v>0</v>
      </c>
      <c r="N256" s="221">
        <f aca="true" t="shared" si="141" ref="N256:N265">H256/100*$J256</f>
        <v>0</v>
      </c>
      <c r="O256" s="129">
        <f aca="true" t="shared" si="142" ref="O256:O265">I256/100*$J256</f>
        <v>0</v>
      </c>
      <c r="P256" s="91">
        <f>5.2*R256</f>
        <v>0</v>
      </c>
      <c r="Q256" s="127">
        <f>54/490*P256</f>
        <v>0</v>
      </c>
      <c r="R256" s="92"/>
      <c r="S256" s="93" t="s">
        <v>117</v>
      </c>
      <c r="T256" s="562">
        <f>Súlygrafikon!F26</f>
        <v>0</v>
      </c>
    </row>
    <row r="257" spans="1:20" ht="12.75">
      <c r="A257" s="556"/>
      <c r="B257" s="556"/>
      <c r="C257" s="556"/>
      <c r="D257" s="110"/>
      <c r="E257" s="106">
        <f t="shared" si="137"/>
        <v>0</v>
      </c>
      <c r="F257" s="107"/>
      <c r="G257" s="107"/>
      <c r="H257" s="108"/>
      <c r="I257" s="108"/>
      <c r="J257" s="387"/>
      <c r="K257" s="381">
        <f t="shared" si="138"/>
        <v>0</v>
      </c>
      <c r="L257" s="130">
        <f t="shared" si="139"/>
        <v>0</v>
      </c>
      <c r="M257" s="130">
        <f t="shared" si="140"/>
        <v>0</v>
      </c>
      <c r="N257" s="130">
        <f t="shared" si="141"/>
        <v>0</v>
      </c>
      <c r="O257" s="99">
        <f t="shared" si="142"/>
        <v>0</v>
      </c>
      <c r="P257" s="97">
        <f>8.2*R257</f>
        <v>0</v>
      </c>
      <c r="Q257" s="106">
        <f>54/490*P257</f>
        <v>0</v>
      </c>
      <c r="R257" s="100"/>
      <c r="S257" s="101" t="s">
        <v>118</v>
      </c>
      <c r="T257" s="563"/>
    </row>
    <row r="258" spans="1:20" ht="12.75">
      <c r="A258" s="556"/>
      <c r="B258" s="556"/>
      <c r="C258" s="556"/>
      <c r="D258" s="105"/>
      <c r="E258" s="142">
        <f t="shared" si="137"/>
        <v>0</v>
      </c>
      <c r="F258" s="107"/>
      <c r="G258" s="107"/>
      <c r="H258" s="108"/>
      <c r="I258" s="108"/>
      <c r="J258" s="387"/>
      <c r="K258" s="381">
        <f t="shared" si="138"/>
        <v>0</v>
      </c>
      <c r="L258" s="130">
        <f t="shared" si="139"/>
        <v>0</v>
      </c>
      <c r="M258" s="130">
        <f t="shared" si="140"/>
        <v>0</v>
      </c>
      <c r="N258" s="130">
        <f t="shared" si="141"/>
        <v>0</v>
      </c>
      <c r="O258" s="99">
        <f t="shared" si="142"/>
        <v>0</v>
      </c>
      <c r="P258" s="97">
        <f>11.2*R258</f>
        <v>0</v>
      </c>
      <c r="Q258" s="106">
        <f>54/490*P258</f>
        <v>0</v>
      </c>
      <c r="R258" s="100"/>
      <c r="S258" s="101" t="s">
        <v>119</v>
      </c>
      <c r="T258" s="563"/>
    </row>
    <row r="259" spans="1:20" ht="12.75">
      <c r="A259" s="556"/>
      <c r="B259" s="556"/>
      <c r="C259" s="556"/>
      <c r="D259" s="110"/>
      <c r="E259" s="106">
        <f t="shared" si="137"/>
        <v>0</v>
      </c>
      <c r="F259" s="107"/>
      <c r="G259" s="107"/>
      <c r="H259" s="108"/>
      <c r="I259" s="108"/>
      <c r="J259" s="387"/>
      <c r="K259" s="381">
        <f t="shared" si="138"/>
        <v>0</v>
      </c>
      <c r="L259" s="130">
        <f t="shared" si="139"/>
        <v>0</v>
      </c>
      <c r="M259" s="130">
        <f t="shared" si="140"/>
        <v>0</v>
      </c>
      <c r="N259" s="130">
        <f t="shared" si="141"/>
        <v>0</v>
      </c>
      <c r="O259" s="99">
        <f t="shared" si="142"/>
        <v>0</v>
      </c>
      <c r="P259" s="97">
        <f>19.4*R259</f>
        <v>0</v>
      </c>
      <c r="Q259" s="106">
        <f>54/490*P259</f>
        <v>0</v>
      </c>
      <c r="R259" s="100"/>
      <c r="S259" s="101" t="s">
        <v>121</v>
      </c>
      <c r="T259" s="563"/>
    </row>
    <row r="260" spans="1:20" ht="12.75">
      <c r="A260" s="556"/>
      <c r="B260" s="556"/>
      <c r="C260" s="556"/>
      <c r="D260" s="110"/>
      <c r="E260" s="106">
        <f t="shared" si="137"/>
        <v>0</v>
      </c>
      <c r="F260" s="107"/>
      <c r="G260" s="107"/>
      <c r="H260" s="108"/>
      <c r="I260" s="88"/>
      <c r="J260" s="380"/>
      <c r="K260" s="381">
        <f t="shared" si="138"/>
        <v>0</v>
      </c>
      <c r="L260" s="130">
        <f t="shared" si="139"/>
        <v>0</v>
      </c>
      <c r="M260" s="130">
        <f t="shared" si="140"/>
        <v>0</v>
      </c>
      <c r="N260" s="130">
        <f t="shared" si="141"/>
        <v>0</v>
      </c>
      <c r="O260" s="99">
        <f t="shared" si="142"/>
        <v>0</v>
      </c>
      <c r="P260" s="97"/>
      <c r="Q260" s="106"/>
      <c r="R260" s="100"/>
      <c r="S260" s="101"/>
      <c r="T260" s="563"/>
    </row>
    <row r="261" spans="1:20" ht="12.75">
      <c r="A261" s="556"/>
      <c r="B261" s="556"/>
      <c r="C261" s="556"/>
      <c r="D261" s="110"/>
      <c r="E261" s="106">
        <f t="shared" si="137"/>
        <v>0</v>
      </c>
      <c r="F261" s="107"/>
      <c r="G261" s="107"/>
      <c r="H261" s="108"/>
      <c r="I261" s="108"/>
      <c r="J261" s="387"/>
      <c r="K261" s="381">
        <f t="shared" si="138"/>
        <v>0</v>
      </c>
      <c r="L261" s="130">
        <f t="shared" si="139"/>
        <v>0</v>
      </c>
      <c r="M261" s="130">
        <f t="shared" si="140"/>
        <v>0</v>
      </c>
      <c r="N261" s="130">
        <f t="shared" si="141"/>
        <v>0</v>
      </c>
      <c r="O261" s="99">
        <f t="shared" si="142"/>
        <v>0</v>
      </c>
      <c r="P261" s="97"/>
      <c r="Q261" s="106"/>
      <c r="R261" s="100"/>
      <c r="S261" s="101"/>
      <c r="T261" s="563"/>
    </row>
    <row r="262" spans="1:20" ht="12.75">
      <c r="A262" s="556"/>
      <c r="B262" s="556"/>
      <c r="C262" s="556"/>
      <c r="D262" s="105"/>
      <c r="E262" s="106">
        <f t="shared" si="137"/>
        <v>0</v>
      </c>
      <c r="F262" s="107"/>
      <c r="G262" s="107"/>
      <c r="H262" s="108"/>
      <c r="I262" s="108"/>
      <c r="J262" s="387"/>
      <c r="K262" s="381">
        <f t="shared" si="138"/>
        <v>0</v>
      </c>
      <c r="L262" s="130">
        <f t="shared" si="139"/>
        <v>0</v>
      </c>
      <c r="M262" s="130">
        <f t="shared" si="140"/>
        <v>0</v>
      </c>
      <c r="N262" s="130">
        <f t="shared" si="141"/>
        <v>0</v>
      </c>
      <c r="O262" s="99">
        <f t="shared" si="142"/>
        <v>0</v>
      </c>
      <c r="P262" s="97"/>
      <c r="Q262" s="106"/>
      <c r="R262" s="100"/>
      <c r="S262" s="101"/>
      <c r="T262" s="563"/>
    </row>
    <row r="263" spans="1:20" ht="12.75">
      <c r="A263" s="556"/>
      <c r="B263" s="556"/>
      <c r="C263" s="556"/>
      <c r="D263" s="110"/>
      <c r="E263" s="106">
        <f t="shared" si="137"/>
        <v>0</v>
      </c>
      <c r="F263" s="107"/>
      <c r="G263" s="107"/>
      <c r="H263" s="108"/>
      <c r="I263" s="88"/>
      <c r="J263" s="380"/>
      <c r="K263" s="381">
        <f t="shared" si="138"/>
        <v>0</v>
      </c>
      <c r="L263" s="130">
        <f t="shared" si="139"/>
        <v>0</v>
      </c>
      <c r="M263" s="130">
        <f t="shared" si="140"/>
        <v>0</v>
      </c>
      <c r="N263" s="130">
        <f t="shared" si="141"/>
        <v>0</v>
      </c>
      <c r="O263" s="99">
        <f t="shared" si="142"/>
        <v>0</v>
      </c>
      <c r="P263" s="97"/>
      <c r="Q263" s="106"/>
      <c r="R263" s="100"/>
      <c r="S263" s="101"/>
      <c r="T263" s="563"/>
    </row>
    <row r="264" spans="1:20" ht="12.75">
      <c r="A264" s="556"/>
      <c r="B264" s="556"/>
      <c r="C264" s="556"/>
      <c r="D264" s="364"/>
      <c r="E264" s="106">
        <f t="shared" si="137"/>
        <v>0</v>
      </c>
      <c r="F264" s="107"/>
      <c r="G264" s="107"/>
      <c r="H264" s="108"/>
      <c r="I264" s="88"/>
      <c r="J264" s="403"/>
      <c r="K264" s="381">
        <f t="shared" si="138"/>
        <v>0</v>
      </c>
      <c r="L264" s="130">
        <f t="shared" si="139"/>
        <v>0</v>
      </c>
      <c r="M264" s="130">
        <f t="shared" si="140"/>
        <v>0</v>
      </c>
      <c r="N264" s="130">
        <f t="shared" si="141"/>
        <v>0</v>
      </c>
      <c r="O264" s="99">
        <f t="shared" si="142"/>
        <v>0</v>
      </c>
      <c r="P264" s="97"/>
      <c r="Q264" s="106"/>
      <c r="R264" s="100"/>
      <c r="S264" s="101"/>
      <c r="T264" s="563"/>
    </row>
    <row r="265" spans="1:20" ht="13.5" thickBot="1">
      <c r="A265" s="556"/>
      <c r="B265" s="556"/>
      <c r="C265" s="556"/>
      <c r="D265" s="114"/>
      <c r="E265" s="106">
        <f t="shared" si="137"/>
        <v>0</v>
      </c>
      <c r="F265" s="107"/>
      <c r="G265" s="107"/>
      <c r="H265" s="108"/>
      <c r="I265" s="108"/>
      <c r="J265" s="387"/>
      <c r="K265" s="381">
        <f t="shared" si="138"/>
        <v>0</v>
      </c>
      <c r="L265" s="130">
        <f t="shared" si="139"/>
        <v>0</v>
      </c>
      <c r="M265" s="130">
        <f t="shared" si="140"/>
        <v>0</v>
      </c>
      <c r="N265" s="130">
        <f t="shared" si="141"/>
        <v>0</v>
      </c>
      <c r="O265" s="144">
        <f t="shared" si="142"/>
        <v>0</v>
      </c>
      <c r="P265" s="115"/>
      <c r="Q265" s="267"/>
      <c r="R265" s="116"/>
      <c r="S265" s="117"/>
      <c r="T265" s="563"/>
    </row>
    <row r="266" spans="1:26" ht="12.75" customHeight="1" thickBot="1">
      <c r="A266" s="556"/>
      <c r="B266" s="556"/>
      <c r="C266" s="556"/>
      <c r="D266" s="118" t="s">
        <v>657</v>
      </c>
      <c r="E266" s="393"/>
      <c r="F266" s="394"/>
      <c r="G266" s="394"/>
      <c r="H266" s="394"/>
      <c r="I266" s="394"/>
      <c r="J266" s="382">
        <f aca="true" t="shared" si="143" ref="J266:O266">SUM(J256:J265)</f>
        <v>0</v>
      </c>
      <c r="K266" s="383">
        <f t="shared" si="143"/>
        <v>0</v>
      </c>
      <c r="L266" s="121">
        <f t="shared" si="143"/>
        <v>0</v>
      </c>
      <c r="M266" s="121">
        <f t="shared" si="143"/>
        <v>0</v>
      </c>
      <c r="N266" s="121">
        <f t="shared" si="143"/>
        <v>0</v>
      </c>
      <c r="O266" s="122">
        <f t="shared" si="143"/>
        <v>0</v>
      </c>
      <c r="P266" s="123">
        <f>SUM(P258:P265)</f>
        <v>0</v>
      </c>
      <c r="Q266" s="120">
        <f>SUM(Q258:Q265)</f>
        <v>0</v>
      </c>
      <c r="R266" s="121"/>
      <c r="S266" s="122"/>
      <c r="T266" s="563"/>
      <c r="U266" s="102"/>
      <c r="X266" s="94"/>
      <c r="Z266" s="83"/>
    </row>
    <row r="267" spans="1:26" ht="12.75" customHeight="1" thickBot="1">
      <c r="A267" s="557"/>
      <c r="B267" s="582"/>
      <c r="C267" s="582"/>
      <c r="D267" s="118" t="s">
        <v>824</v>
      </c>
      <c r="E267" s="393"/>
      <c r="F267" s="394"/>
      <c r="G267" s="394"/>
      <c r="H267" s="394"/>
      <c r="I267" s="394"/>
      <c r="J267" s="402"/>
      <c r="K267" s="384">
        <f>K183-K266</f>
        <v>648</v>
      </c>
      <c r="L267" s="369">
        <f>L183-L266</f>
        <v>0</v>
      </c>
      <c r="M267" s="369">
        <f>M183-M266</f>
        <v>0</v>
      </c>
      <c r="N267" s="369">
        <f>N183-N266</f>
        <v>162</v>
      </c>
      <c r="O267" s="385">
        <f>O183-O266</f>
        <v>25</v>
      </c>
      <c r="P267" s="370"/>
      <c r="Q267" s="371"/>
      <c r="R267" s="372"/>
      <c r="S267" s="373"/>
      <c r="T267" s="564"/>
      <c r="U267" s="102"/>
      <c r="X267" s="94"/>
      <c r="Z267" s="83"/>
    </row>
    <row r="268" spans="1:20" ht="13.5" thickTop="1">
      <c r="A268" s="569" t="s">
        <v>648</v>
      </c>
      <c r="B268" s="570"/>
      <c r="C268" s="571"/>
      <c r="D268" s="575" t="s">
        <v>109</v>
      </c>
      <c r="E268" s="578" t="s">
        <v>649</v>
      </c>
      <c r="F268" s="579"/>
      <c r="G268" s="579"/>
      <c r="H268" s="579"/>
      <c r="I268" s="580"/>
      <c r="J268" s="578" t="s">
        <v>650</v>
      </c>
      <c r="K268" s="581"/>
      <c r="L268" s="581"/>
      <c r="M268" s="581"/>
      <c r="N268" s="581"/>
      <c r="O268" s="580"/>
      <c r="P268" s="223"/>
      <c r="Q268" s="265" t="s">
        <v>416</v>
      </c>
      <c r="R268" s="222"/>
      <c r="S268" s="224"/>
      <c r="T268" s="60" t="s">
        <v>447</v>
      </c>
    </row>
    <row r="269" spans="1:20" ht="13.5" thickBot="1">
      <c r="A269" s="572"/>
      <c r="B269" s="573"/>
      <c r="C269" s="574"/>
      <c r="D269" s="576"/>
      <c r="E269" s="63" t="s">
        <v>654</v>
      </c>
      <c r="F269" s="64" t="s">
        <v>656</v>
      </c>
      <c r="G269" s="64" t="s">
        <v>483</v>
      </c>
      <c r="H269" s="65" t="s">
        <v>655</v>
      </c>
      <c r="I269" s="65" t="s">
        <v>371</v>
      </c>
      <c r="J269" s="374" t="s">
        <v>651</v>
      </c>
      <c r="K269" s="64" t="s">
        <v>654</v>
      </c>
      <c r="L269" s="64" t="s">
        <v>656</v>
      </c>
      <c r="M269" s="64" t="s">
        <v>483</v>
      </c>
      <c r="N269" s="64" t="s">
        <v>655</v>
      </c>
      <c r="O269" s="365" t="s">
        <v>371</v>
      </c>
      <c r="P269" s="67" t="s">
        <v>419</v>
      </c>
      <c r="Q269" s="63" t="s">
        <v>417</v>
      </c>
      <c r="R269" s="64" t="s">
        <v>418</v>
      </c>
      <c r="S269" s="68" t="s">
        <v>110</v>
      </c>
      <c r="T269" s="69" t="s">
        <v>142</v>
      </c>
    </row>
    <row r="270" spans="1:20" ht="13.5" thickBot="1">
      <c r="A270" s="269" t="s">
        <v>388</v>
      </c>
      <c r="B270" s="268"/>
      <c r="C270" s="297">
        <f>C271*0.8</f>
        <v>0</v>
      </c>
      <c r="D270" s="577"/>
      <c r="E270" s="74" t="s">
        <v>653</v>
      </c>
      <c r="F270" s="75" t="s">
        <v>652</v>
      </c>
      <c r="G270" s="75" t="s">
        <v>652</v>
      </c>
      <c r="H270" s="76" t="s">
        <v>652</v>
      </c>
      <c r="I270" s="76" t="s">
        <v>652</v>
      </c>
      <c r="J270" s="375" t="s">
        <v>652</v>
      </c>
      <c r="K270" s="75" t="s">
        <v>653</v>
      </c>
      <c r="L270" s="75" t="s">
        <v>652</v>
      </c>
      <c r="M270" s="75" t="s">
        <v>652</v>
      </c>
      <c r="N270" s="75" t="s">
        <v>652</v>
      </c>
      <c r="O270" s="280" t="s">
        <v>652</v>
      </c>
      <c r="P270" s="79" t="s">
        <v>112</v>
      </c>
      <c r="Q270" s="266" t="s">
        <v>652</v>
      </c>
      <c r="R270" s="80" t="s">
        <v>113</v>
      </c>
      <c r="S270" s="81"/>
      <c r="T270" s="82"/>
    </row>
    <row r="271" spans="1:20" ht="13.5" thickBot="1">
      <c r="A271" s="225" t="s">
        <v>448</v>
      </c>
      <c r="B271" s="270"/>
      <c r="C271" s="271">
        <f>T256</f>
        <v>0</v>
      </c>
      <c r="D271" s="195" t="s">
        <v>114</v>
      </c>
      <c r="E271" s="196"/>
      <c r="F271" s="197"/>
      <c r="G271" s="197"/>
      <c r="H271" s="197"/>
      <c r="I271" s="395"/>
      <c r="J271" s="391"/>
      <c r="K271" s="359">
        <f>IF($T$4=1,(C271*10+900)*1.2,(C271*7+700)*1.2)</f>
        <v>1080</v>
      </c>
      <c r="L271" s="399">
        <f>IF($T$4=1,C271*1.3,C271*1.2)</f>
        <v>0</v>
      </c>
      <c r="M271" s="399">
        <f>L271/2</f>
        <v>0</v>
      </c>
      <c r="N271" s="399">
        <f>(K271-L271*4-M271*9)/4</f>
        <v>270</v>
      </c>
      <c r="O271" s="400">
        <v>25</v>
      </c>
      <c r="P271" s="193">
        <v>600</v>
      </c>
      <c r="Q271" s="283"/>
      <c r="R271" s="363">
        <v>30</v>
      </c>
      <c r="S271" s="362" t="s">
        <v>797</v>
      </c>
      <c r="T271" s="229">
        <f>T$4</f>
        <v>1</v>
      </c>
    </row>
    <row r="272" spans="1:20" ht="13.5" thickBot="1">
      <c r="A272" s="219" t="s">
        <v>389</v>
      </c>
      <c r="B272" s="272"/>
      <c r="C272" s="273">
        <v>60</v>
      </c>
      <c r="D272" s="198" t="s">
        <v>457</v>
      </c>
      <c r="E272" s="199"/>
      <c r="F272" s="200"/>
      <c r="G272" s="200"/>
      <c r="H272" s="200"/>
      <c r="I272" s="396"/>
      <c r="J272" s="392"/>
      <c r="K272" s="360">
        <f>K271*C272/100</f>
        <v>648</v>
      </c>
      <c r="L272" s="398">
        <f>L271*C272/100</f>
        <v>0</v>
      </c>
      <c r="M272" s="398">
        <f>M271*C272/100</f>
        <v>0</v>
      </c>
      <c r="N272" s="398">
        <f>N271*C272/100</f>
        <v>162</v>
      </c>
      <c r="O272" s="401">
        <v>25</v>
      </c>
      <c r="P272" s="194">
        <v>600</v>
      </c>
      <c r="Q272" s="284"/>
      <c r="R272" s="75">
        <f>(220-50)*0.6</f>
        <v>102</v>
      </c>
      <c r="S272" s="361" t="s">
        <v>796</v>
      </c>
      <c r="T272" s="228" t="s">
        <v>452</v>
      </c>
    </row>
    <row r="273" spans="1:20" ht="12.75">
      <c r="A273" s="555">
        <f>A256+1</f>
        <v>39195</v>
      </c>
      <c r="B273" s="567" t="s">
        <v>116</v>
      </c>
      <c r="C273" s="568" t="str">
        <f>$C220</f>
        <v>Keményítő</v>
      </c>
      <c r="D273" s="85"/>
      <c r="E273" s="86">
        <f aca="true" t="shared" si="144" ref="E273:E282">F273*4+G273*9+H273*4</f>
        <v>0</v>
      </c>
      <c r="F273" s="87"/>
      <c r="G273" s="87"/>
      <c r="H273" s="88"/>
      <c r="I273" s="88"/>
      <c r="J273" s="380"/>
      <c r="K273" s="379">
        <f aca="true" t="shared" si="145" ref="K273:K282">E273/100*$J273</f>
        <v>0</v>
      </c>
      <c r="L273" s="281">
        <f aca="true" t="shared" si="146" ref="L273:L282">F273/100*$J273</f>
        <v>0</v>
      </c>
      <c r="M273" s="281">
        <f aca="true" t="shared" si="147" ref="M273:M282">G273/100*$J273</f>
        <v>0</v>
      </c>
      <c r="N273" s="281">
        <f aca="true" t="shared" si="148" ref="N273:N282">H273/100*$J273</f>
        <v>0</v>
      </c>
      <c r="O273" s="90">
        <f aca="true" t="shared" si="149" ref="O273:O282">I273/100*$J273</f>
        <v>0</v>
      </c>
      <c r="P273" s="91">
        <f>5.2*R273</f>
        <v>0</v>
      </c>
      <c r="Q273" s="127">
        <f>54/490*P273</f>
        <v>0</v>
      </c>
      <c r="R273" s="92"/>
      <c r="S273" s="93" t="s">
        <v>117</v>
      </c>
      <c r="T273" s="562">
        <f>Súlygrafikon!F27</f>
        <v>0</v>
      </c>
    </row>
    <row r="274" spans="1:20" ht="12.75">
      <c r="A274" s="556"/>
      <c r="B274" s="559"/>
      <c r="C274" s="559"/>
      <c r="D274" s="95"/>
      <c r="E274" s="86">
        <f t="shared" si="144"/>
        <v>0</v>
      </c>
      <c r="F274" s="87"/>
      <c r="G274" s="87"/>
      <c r="H274" s="88"/>
      <c r="I274" s="88"/>
      <c r="J274" s="380"/>
      <c r="K274" s="381">
        <f t="shared" si="145"/>
        <v>0</v>
      </c>
      <c r="L274" s="130">
        <f t="shared" si="146"/>
        <v>0</v>
      </c>
      <c r="M274" s="130">
        <f t="shared" si="147"/>
        <v>0</v>
      </c>
      <c r="N274" s="130">
        <f t="shared" si="148"/>
        <v>0</v>
      </c>
      <c r="O274" s="99">
        <f t="shared" si="149"/>
        <v>0</v>
      </c>
      <c r="P274" s="97">
        <f>8.2*R274</f>
        <v>0</v>
      </c>
      <c r="Q274" s="106">
        <f>54/490*P274</f>
        <v>0</v>
      </c>
      <c r="R274" s="100"/>
      <c r="S274" s="101" t="s">
        <v>118</v>
      </c>
      <c r="T274" s="563"/>
    </row>
    <row r="275" spans="1:20" ht="12.75">
      <c r="A275" s="556"/>
      <c r="B275" s="559"/>
      <c r="C275" s="559"/>
      <c r="D275" s="105"/>
      <c r="E275" s="106">
        <f t="shared" si="144"/>
        <v>0</v>
      </c>
      <c r="F275" s="107"/>
      <c r="G275" s="107"/>
      <c r="H275" s="108"/>
      <c r="I275" s="88"/>
      <c r="J275" s="380"/>
      <c r="K275" s="381">
        <f t="shared" si="145"/>
        <v>0</v>
      </c>
      <c r="L275" s="130">
        <f t="shared" si="146"/>
        <v>0</v>
      </c>
      <c r="M275" s="130">
        <f t="shared" si="147"/>
        <v>0</v>
      </c>
      <c r="N275" s="130">
        <f t="shared" si="148"/>
        <v>0</v>
      </c>
      <c r="O275" s="99">
        <f t="shared" si="149"/>
        <v>0</v>
      </c>
      <c r="P275" s="97">
        <f>11.2*R275</f>
        <v>0</v>
      </c>
      <c r="Q275" s="106">
        <f>54/490*P275</f>
        <v>0</v>
      </c>
      <c r="R275" s="100"/>
      <c r="S275" s="101" t="s">
        <v>119</v>
      </c>
      <c r="T275" s="563"/>
    </row>
    <row r="276" spans="1:20" ht="12.75">
      <c r="A276" s="556"/>
      <c r="B276" s="559"/>
      <c r="C276" s="559"/>
      <c r="D276" s="110"/>
      <c r="E276" s="106">
        <f t="shared" si="144"/>
        <v>0</v>
      </c>
      <c r="F276" s="107"/>
      <c r="G276" s="107"/>
      <c r="H276" s="108"/>
      <c r="I276" s="88"/>
      <c r="J276" s="380"/>
      <c r="K276" s="381">
        <f t="shared" si="145"/>
        <v>0</v>
      </c>
      <c r="L276" s="130">
        <f t="shared" si="146"/>
        <v>0</v>
      </c>
      <c r="M276" s="130">
        <f t="shared" si="147"/>
        <v>0</v>
      </c>
      <c r="N276" s="130">
        <f t="shared" si="148"/>
        <v>0</v>
      </c>
      <c r="O276" s="99">
        <f t="shared" si="149"/>
        <v>0</v>
      </c>
      <c r="P276" s="97">
        <f>19.4*R276</f>
        <v>0</v>
      </c>
      <c r="Q276" s="106">
        <f>54/490*P276</f>
        <v>0</v>
      </c>
      <c r="R276" s="100"/>
      <c r="S276" s="101" t="s">
        <v>121</v>
      </c>
      <c r="T276" s="563"/>
    </row>
    <row r="277" spans="1:20" ht="12.75">
      <c r="A277" s="556"/>
      <c r="B277" s="559"/>
      <c r="C277" s="559"/>
      <c r="D277" s="110"/>
      <c r="E277" s="106">
        <f t="shared" si="144"/>
        <v>0</v>
      </c>
      <c r="F277" s="107"/>
      <c r="G277" s="107"/>
      <c r="H277" s="108"/>
      <c r="I277" s="88"/>
      <c r="J277" s="380"/>
      <c r="K277" s="381">
        <f t="shared" si="145"/>
        <v>0</v>
      </c>
      <c r="L277" s="130">
        <f t="shared" si="146"/>
        <v>0</v>
      </c>
      <c r="M277" s="130">
        <f t="shared" si="147"/>
        <v>0</v>
      </c>
      <c r="N277" s="130">
        <f t="shared" si="148"/>
        <v>0</v>
      </c>
      <c r="O277" s="99">
        <f t="shared" si="149"/>
        <v>0</v>
      </c>
      <c r="P277" s="97"/>
      <c r="Q277" s="106"/>
      <c r="R277" s="100"/>
      <c r="S277" s="101"/>
      <c r="T277" s="563"/>
    </row>
    <row r="278" spans="1:20" ht="12.75">
      <c r="A278" s="556"/>
      <c r="B278" s="559"/>
      <c r="C278" s="559"/>
      <c r="D278" s="110"/>
      <c r="E278" s="106">
        <f t="shared" si="144"/>
        <v>0</v>
      </c>
      <c r="F278" s="107"/>
      <c r="G278" s="107"/>
      <c r="H278" s="108"/>
      <c r="I278" s="88"/>
      <c r="J278" s="380"/>
      <c r="K278" s="381">
        <f t="shared" si="145"/>
        <v>0</v>
      </c>
      <c r="L278" s="130">
        <f t="shared" si="146"/>
        <v>0</v>
      </c>
      <c r="M278" s="130">
        <f t="shared" si="147"/>
        <v>0</v>
      </c>
      <c r="N278" s="130">
        <f t="shared" si="148"/>
        <v>0</v>
      </c>
      <c r="O278" s="99">
        <f t="shared" si="149"/>
        <v>0</v>
      </c>
      <c r="P278" s="97"/>
      <c r="Q278" s="106"/>
      <c r="R278" s="100"/>
      <c r="S278" s="101"/>
      <c r="T278" s="563"/>
    </row>
    <row r="279" spans="1:20" ht="12.75">
      <c r="A279" s="556"/>
      <c r="B279" s="559"/>
      <c r="C279" s="559"/>
      <c r="D279" s="105"/>
      <c r="E279" s="106">
        <f t="shared" si="144"/>
        <v>0</v>
      </c>
      <c r="F279" s="107"/>
      <c r="G279" s="107"/>
      <c r="H279" s="108"/>
      <c r="I279" s="88"/>
      <c r="J279" s="380"/>
      <c r="K279" s="381">
        <f t="shared" si="145"/>
        <v>0</v>
      </c>
      <c r="L279" s="130">
        <f t="shared" si="146"/>
        <v>0</v>
      </c>
      <c r="M279" s="130">
        <f t="shared" si="147"/>
        <v>0</v>
      </c>
      <c r="N279" s="130">
        <f t="shared" si="148"/>
        <v>0</v>
      </c>
      <c r="O279" s="99">
        <f t="shared" si="149"/>
        <v>0</v>
      </c>
      <c r="P279" s="97"/>
      <c r="Q279" s="106"/>
      <c r="R279" s="100"/>
      <c r="S279" s="101"/>
      <c r="T279" s="563"/>
    </row>
    <row r="280" spans="1:20" ht="12.75">
      <c r="A280" s="556"/>
      <c r="B280" s="559"/>
      <c r="C280" s="559"/>
      <c r="D280" s="110"/>
      <c r="E280" s="106">
        <f t="shared" si="144"/>
        <v>0</v>
      </c>
      <c r="F280" s="107"/>
      <c r="G280" s="107"/>
      <c r="H280" s="108"/>
      <c r="I280" s="88"/>
      <c r="J280" s="380"/>
      <c r="K280" s="381">
        <f t="shared" si="145"/>
        <v>0</v>
      </c>
      <c r="L280" s="130">
        <f t="shared" si="146"/>
        <v>0</v>
      </c>
      <c r="M280" s="130">
        <f t="shared" si="147"/>
        <v>0</v>
      </c>
      <c r="N280" s="130">
        <f t="shared" si="148"/>
        <v>0</v>
      </c>
      <c r="O280" s="99">
        <f t="shared" si="149"/>
        <v>0</v>
      </c>
      <c r="P280" s="97"/>
      <c r="Q280" s="106"/>
      <c r="R280" s="100"/>
      <c r="S280" s="101"/>
      <c r="T280" s="563"/>
    </row>
    <row r="281" spans="1:20" ht="12.75">
      <c r="A281" s="556"/>
      <c r="B281" s="559"/>
      <c r="C281" s="559"/>
      <c r="D281" s="110"/>
      <c r="E281" s="106">
        <f t="shared" si="144"/>
        <v>0</v>
      </c>
      <c r="F281" s="107"/>
      <c r="G281" s="107"/>
      <c r="H281" s="108"/>
      <c r="I281" s="88"/>
      <c r="J281" s="380"/>
      <c r="K281" s="381">
        <f t="shared" si="145"/>
        <v>0</v>
      </c>
      <c r="L281" s="130">
        <f t="shared" si="146"/>
        <v>0</v>
      </c>
      <c r="M281" s="130">
        <f t="shared" si="147"/>
        <v>0</v>
      </c>
      <c r="N281" s="130">
        <f t="shared" si="148"/>
        <v>0</v>
      </c>
      <c r="O281" s="99">
        <f t="shared" si="149"/>
        <v>0</v>
      </c>
      <c r="P281" s="97"/>
      <c r="Q281" s="106"/>
      <c r="R281" s="100"/>
      <c r="S281" s="101"/>
      <c r="T281" s="563"/>
    </row>
    <row r="282" spans="1:20" ht="13.5" thickBot="1">
      <c r="A282" s="556"/>
      <c r="B282" s="559"/>
      <c r="C282" s="559"/>
      <c r="D282" s="114"/>
      <c r="E282" s="106">
        <f t="shared" si="144"/>
        <v>0</v>
      </c>
      <c r="F282" s="107"/>
      <c r="G282" s="107"/>
      <c r="H282" s="108"/>
      <c r="I282" s="88"/>
      <c r="J282" s="380"/>
      <c r="K282" s="381">
        <f t="shared" si="145"/>
        <v>0</v>
      </c>
      <c r="L282" s="130">
        <f t="shared" si="146"/>
        <v>0</v>
      </c>
      <c r="M282" s="130">
        <f t="shared" si="147"/>
        <v>0</v>
      </c>
      <c r="N282" s="130">
        <f t="shared" si="148"/>
        <v>0</v>
      </c>
      <c r="O282" s="144">
        <f t="shared" si="149"/>
        <v>0</v>
      </c>
      <c r="P282" s="115"/>
      <c r="Q282" s="267"/>
      <c r="R282" s="116"/>
      <c r="S282" s="117"/>
      <c r="T282" s="563"/>
    </row>
    <row r="283" spans="1:20" ht="13.5" thickBot="1">
      <c r="A283" s="556"/>
      <c r="B283" s="559"/>
      <c r="C283" s="559"/>
      <c r="D283" s="118" t="s">
        <v>657</v>
      </c>
      <c r="E283" s="393"/>
      <c r="F283" s="394"/>
      <c r="G283" s="394"/>
      <c r="H283" s="394"/>
      <c r="I283" s="394"/>
      <c r="J283" s="382">
        <f aca="true" t="shared" si="150" ref="J283:O283">SUM(J273:J282)</f>
        <v>0</v>
      </c>
      <c r="K283" s="383">
        <f t="shared" si="150"/>
        <v>0</v>
      </c>
      <c r="L283" s="121">
        <f t="shared" si="150"/>
        <v>0</v>
      </c>
      <c r="M283" s="121">
        <f t="shared" si="150"/>
        <v>0</v>
      </c>
      <c r="N283" s="121">
        <f t="shared" si="150"/>
        <v>0</v>
      </c>
      <c r="O283" s="122">
        <f t="shared" si="150"/>
        <v>0</v>
      </c>
      <c r="P283" s="123">
        <f>SUM(P275:P282)</f>
        <v>0</v>
      </c>
      <c r="Q283" s="120">
        <f>SUM(Q275:Q282)</f>
        <v>0</v>
      </c>
      <c r="R283" s="121"/>
      <c r="S283" s="122"/>
      <c r="T283" s="563"/>
    </row>
    <row r="284" spans="1:20" ht="13.5" thickBot="1">
      <c r="A284" s="557"/>
      <c r="B284" s="560"/>
      <c r="C284" s="560"/>
      <c r="D284" s="118" t="s">
        <v>824</v>
      </c>
      <c r="E284" s="393"/>
      <c r="F284" s="394"/>
      <c r="G284" s="394"/>
      <c r="H284" s="394"/>
      <c r="I284" s="394"/>
      <c r="J284" s="402"/>
      <c r="K284" s="384">
        <f>K272-K283</f>
        <v>648</v>
      </c>
      <c r="L284" s="369">
        <f>L272-L283</f>
        <v>0</v>
      </c>
      <c r="M284" s="369">
        <f>M272-M283</f>
        <v>0</v>
      </c>
      <c r="N284" s="369">
        <f>N272-N283</f>
        <v>162</v>
      </c>
      <c r="O284" s="385">
        <f>O272-O283</f>
        <v>25</v>
      </c>
      <c r="P284" s="370"/>
      <c r="Q284" s="371"/>
      <c r="R284" s="372"/>
      <c r="S284" s="373"/>
      <c r="T284" s="564"/>
    </row>
    <row r="285" spans="1:20" ht="13.5" thickTop="1">
      <c r="A285" s="555">
        <f>A273+1</f>
        <v>39196</v>
      </c>
      <c r="B285" s="565" t="s">
        <v>123</v>
      </c>
      <c r="C285" s="566" t="str">
        <f>$C232</f>
        <v>Szénhidrát</v>
      </c>
      <c r="D285" s="85"/>
      <c r="E285" s="86">
        <f aca="true" t="shared" si="151" ref="E285:E290">F285*4+G285*9+H285*4</f>
        <v>0</v>
      </c>
      <c r="F285" s="87"/>
      <c r="G285" s="87"/>
      <c r="H285" s="88"/>
      <c r="I285" s="88"/>
      <c r="J285" s="378"/>
      <c r="K285" s="386">
        <f aca="true" t="shared" si="152" ref="K285:K294">E285/100*$J285</f>
        <v>0</v>
      </c>
      <c r="L285" s="221">
        <f aca="true" t="shared" si="153" ref="L285:L294">F285/100*$J285</f>
        <v>0</v>
      </c>
      <c r="M285" s="221">
        <f aca="true" t="shared" si="154" ref="M285:M294">G285/100*$J285</f>
        <v>0</v>
      </c>
      <c r="N285" s="221">
        <f aca="true" t="shared" si="155" ref="N285:N294">H285/100*$J285</f>
        <v>0</v>
      </c>
      <c r="O285" s="129">
        <f aca="true" t="shared" si="156" ref="O285:O294">I285/100*$J285</f>
        <v>0</v>
      </c>
      <c r="P285" s="91">
        <f>5.2*R285</f>
        <v>0</v>
      </c>
      <c r="Q285" s="127">
        <f>54/490*P285</f>
        <v>0</v>
      </c>
      <c r="R285" s="92"/>
      <c r="S285" s="93" t="s">
        <v>117</v>
      </c>
      <c r="T285" s="562">
        <f>Súlygrafikon!F28</f>
        <v>0</v>
      </c>
    </row>
    <row r="286" spans="1:20" ht="12.75">
      <c r="A286" s="556"/>
      <c r="B286" s="559"/>
      <c r="C286" s="559"/>
      <c r="D286" s="95"/>
      <c r="E286" s="86">
        <f t="shared" si="151"/>
        <v>0</v>
      </c>
      <c r="F286" s="87"/>
      <c r="G286" s="87"/>
      <c r="H286" s="88"/>
      <c r="I286" s="88"/>
      <c r="J286" s="380"/>
      <c r="K286" s="381">
        <f t="shared" si="152"/>
        <v>0</v>
      </c>
      <c r="L286" s="130">
        <f t="shared" si="153"/>
        <v>0</v>
      </c>
      <c r="M286" s="130">
        <f t="shared" si="154"/>
        <v>0</v>
      </c>
      <c r="N286" s="130">
        <f t="shared" si="155"/>
        <v>0</v>
      </c>
      <c r="O286" s="99">
        <f t="shared" si="156"/>
        <v>0</v>
      </c>
      <c r="P286" s="97">
        <f>8.2*R286</f>
        <v>0</v>
      </c>
      <c r="Q286" s="106">
        <f>54/490*P286</f>
        <v>0</v>
      </c>
      <c r="R286" s="100"/>
      <c r="S286" s="101" t="s">
        <v>118</v>
      </c>
      <c r="T286" s="563"/>
    </row>
    <row r="287" spans="1:20" ht="12.75">
      <c r="A287" s="556"/>
      <c r="B287" s="559"/>
      <c r="C287" s="559"/>
      <c r="D287" s="105"/>
      <c r="E287" s="106">
        <f t="shared" si="151"/>
        <v>0</v>
      </c>
      <c r="F287" s="107"/>
      <c r="G287" s="107"/>
      <c r="H287" s="108"/>
      <c r="I287" s="88"/>
      <c r="J287" s="380"/>
      <c r="K287" s="381">
        <f t="shared" si="152"/>
        <v>0</v>
      </c>
      <c r="L287" s="130">
        <f t="shared" si="153"/>
        <v>0</v>
      </c>
      <c r="M287" s="130">
        <f t="shared" si="154"/>
        <v>0</v>
      </c>
      <c r="N287" s="130">
        <f t="shared" si="155"/>
        <v>0</v>
      </c>
      <c r="O287" s="99">
        <f t="shared" si="156"/>
        <v>0</v>
      </c>
      <c r="P287" s="97">
        <f>11.2*R287</f>
        <v>0</v>
      </c>
      <c r="Q287" s="106">
        <f>54/490*P287</f>
        <v>0</v>
      </c>
      <c r="R287" s="100"/>
      <c r="S287" s="101" t="s">
        <v>119</v>
      </c>
      <c r="T287" s="563"/>
    </row>
    <row r="288" spans="1:20" ht="12.75">
      <c r="A288" s="556"/>
      <c r="B288" s="559"/>
      <c r="C288" s="559"/>
      <c r="D288" s="110"/>
      <c r="E288" s="106">
        <f t="shared" si="151"/>
        <v>0</v>
      </c>
      <c r="F288" s="107"/>
      <c r="G288" s="107"/>
      <c r="H288" s="108"/>
      <c r="I288" s="88"/>
      <c r="J288" s="380"/>
      <c r="K288" s="381">
        <f t="shared" si="152"/>
        <v>0</v>
      </c>
      <c r="L288" s="130">
        <f t="shared" si="153"/>
        <v>0</v>
      </c>
      <c r="M288" s="130">
        <f t="shared" si="154"/>
        <v>0</v>
      </c>
      <c r="N288" s="130">
        <f t="shared" si="155"/>
        <v>0</v>
      </c>
      <c r="O288" s="99">
        <f t="shared" si="156"/>
        <v>0</v>
      </c>
      <c r="P288" s="97">
        <f>19.4*R288</f>
        <v>0</v>
      </c>
      <c r="Q288" s="106">
        <f>54/490*P288</f>
        <v>0</v>
      </c>
      <c r="R288" s="100"/>
      <c r="S288" s="101" t="s">
        <v>121</v>
      </c>
      <c r="T288" s="563"/>
    </row>
    <row r="289" spans="1:20" ht="12.75">
      <c r="A289" s="556"/>
      <c r="B289" s="559"/>
      <c r="C289" s="559"/>
      <c r="D289" s="110"/>
      <c r="E289" s="106">
        <f t="shared" si="151"/>
        <v>0</v>
      </c>
      <c r="F289" s="107"/>
      <c r="G289" s="107"/>
      <c r="H289" s="108"/>
      <c r="I289" s="88"/>
      <c r="J289" s="380"/>
      <c r="K289" s="381">
        <f t="shared" si="152"/>
        <v>0</v>
      </c>
      <c r="L289" s="130">
        <f t="shared" si="153"/>
        <v>0</v>
      </c>
      <c r="M289" s="130">
        <f t="shared" si="154"/>
        <v>0</v>
      </c>
      <c r="N289" s="130">
        <f t="shared" si="155"/>
        <v>0</v>
      </c>
      <c r="O289" s="99">
        <f t="shared" si="156"/>
        <v>0</v>
      </c>
      <c r="P289" s="97"/>
      <c r="Q289" s="106"/>
      <c r="R289" s="100"/>
      <c r="S289" s="101"/>
      <c r="T289" s="563"/>
    </row>
    <row r="290" spans="1:20" ht="12.75">
      <c r="A290" s="556"/>
      <c r="B290" s="559"/>
      <c r="C290" s="559"/>
      <c r="D290" s="110"/>
      <c r="E290" s="106">
        <f t="shared" si="151"/>
        <v>0</v>
      </c>
      <c r="F290" s="107"/>
      <c r="G290" s="107"/>
      <c r="H290" s="108"/>
      <c r="I290" s="88"/>
      <c r="J290" s="380"/>
      <c r="K290" s="381">
        <f t="shared" si="152"/>
        <v>0</v>
      </c>
      <c r="L290" s="130">
        <f t="shared" si="153"/>
        <v>0</v>
      </c>
      <c r="M290" s="130">
        <f t="shared" si="154"/>
        <v>0</v>
      </c>
      <c r="N290" s="130">
        <f t="shared" si="155"/>
        <v>0</v>
      </c>
      <c r="O290" s="99">
        <f t="shared" si="156"/>
        <v>0</v>
      </c>
      <c r="P290" s="97"/>
      <c r="Q290" s="106"/>
      <c r="R290" s="100"/>
      <c r="S290" s="101"/>
      <c r="T290" s="563"/>
    </row>
    <row r="291" spans="1:20" ht="12.75">
      <c r="A291" s="556"/>
      <c r="B291" s="559"/>
      <c r="C291" s="559"/>
      <c r="D291" s="404"/>
      <c r="E291" s="106">
        <f>F291*4+G291*9+H291*4</f>
        <v>0</v>
      </c>
      <c r="F291" s="107"/>
      <c r="G291" s="107"/>
      <c r="H291" s="108"/>
      <c r="I291" s="88"/>
      <c r="J291" s="380"/>
      <c r="K291" s="381">
        <f t="shared" si="152"/>
        <v>0</v>
      </c>
      <c r="L291" s="130">
        <f t="shared" si="153"/>
        <v>0</v>
      </c>
      <c r="M291" s="130">
        <f t="shared" si="154"/>
        <v>0</v>
      </c>
      <c r="N291" s="130">
        <f t="shared" si="155"/>
        <v>0</v>
      </c>
      <c r="O291" s="99">
        <f t="shared" si="156"/>
        <v>0</v>
      </c>
      <c r="P291" s="97"/>
      <c r="Q291" s="106"/>
      <c r="R291" s="100"/>
      <c r="S291" s="101"/>
      <c r="T291" s="563"/>
    </row>
    <row r="292" spans="1:20" ht="12.75">
      <c r="A292" s="556"/>
      <c r="B292" s="559"/>
      <c r="C292" s="559"/>
      <c r="D292" s="110"/>
      <c r="E292" s="106">
        <f>F292*4+G292*9+H292*4</f>
        <v>0</v>
      </c>
      <c r="F292" s="107"/>
      <c r="G292" s="107"/>
      <c r="H292" s="108"/>
      <c r="I292" s="88"/>
      <c r="J292" s="380"/>
      <c r="K292" s="381">
        <f t="shared" si="152"/>
        <v>0</v>
      </c>
      <c r="L292" s="130">
        <f t="shared" si="153"/>
        <v>0</v>
      </c>
      <c r="M292" s="130">
        <f t="shared" si="154"/>
        <v>0</v>
      </c>
      <c r="N292" s="130">
        <f t="shared" si="155"/>
        <v>0</v>
      </c>
      <c r="O292" s="99">
        <f t="shared" si="156"/>
        <v>0</v>
      </c>
      <c r="P292" s="97"/>
      <c r="Q292" s="106"/>
      <c r="R292" s="100"/>
      <c r="S292" s="101"/>
      <c r="T292" s="563"/>
    </row>
    <row r="293" spans="1:20" ht="12.75">
      <c r="A293" s="556"/>
      <c r="B293" s="559"/>
      <c r="C293" s="559"/>
      <c r="D293" s="110"/>
      <c r="E293" s="106">
        <f>F293*4+G293*9+H293*4</f>
        <v>0</v>
      </c>
      <c r="F293" s="107"/>
      <c r="G293" s="107"/>
      <c r="H293" s="108"/>
      <c r="I293" s="88"/>
      <c r="J293" s="380"/>
      <c r="K293" s="381">
        <f t="shared" si="152"/>
        <v>0</v>
      </c>
      <c r="L293" s="130">
        <f t="shared" si="153"/>
        <v>0</v>
      </c>
      <c r="M293" s="130">
        <f t="shared" si="154"/>
        <v>0</v>
      </c>
      <c r="N293" s="130">
        <f t="shared" si="155"/>
        <v>0</v>
      </c>
      <c r="O293" s="99">
        <f t="shared" si="156"/>
        <v>0</v>
      </c>
      <c r="P293" s="97"/>
      <c r="Q293" s="106"/>
      <c r="R293" s="100"/>
      <c r="S293" s="101"/>
      <c r="T293" s="563"/>
    </row>
    <row r="294" spans="1:20" ht="13.5" thickBot="1">
      <c r="A294" s="556"/>
      <c r="B294" s="559"/>
      <c r="C294" s="559"/>
      <c r="D294" s="114"/>
      <c r="E294" s="106">
        <f>F294*4+G294*9+H294*4</f>
        <v>0</v>
      </c>
      <c r="F294" s="107"/>
      <c r="G294" s="107"/>
      <c r="H294" s="108"/>
      <c r="I294" s="108"/>
      <c r="J294" s="387"/>
      <c r="K294" s="381">
        <f t="shared" si="152"/>
        <v>0</v>
      </c>
      <c r="L294" s="130">
        <f t="shared" si="153"/>
        <v>0</v>
      </c>
      <c r="M294" s="130">
        <f t="shared" si="154"/>
        <v>0</v>
      </c>
      <c r="N294" s="130">
        <f t="shared" si="155"/>
        <v>0</v>
      </c>
      <c r="O294" s="144">
        <f t="shared" si="156"/>
        <v>0</v>
      </c>
      <c r="P294" s="115"/>
      <c r="Q294" s="267"/>
      <c r="R294" s="116"/>
      <c r="S294" s="117"/>
      <c r="T294" s="563"/>
    </row>
    <row r="295" spans="1:20" ht="13.5" thickBot="1">
      <c r="A295" s="556"/>
      <c r="B295" s="559"/>
      <c r="C295" s="559"/>
      <c r="D295" s="118" t="s">
        <v>657</v>
      </c>
      <c r="E295" s="393"/>
      <c r="F295" s="394"/>
      <c r="G295" s="394"/>
      <c r="H295" s="394"/>
      <c r="I295" s="394"/>
      <c r="J295" s="382">
        <f aca="true" t="shared" si="157" ref="J295:O295">SUM(J285:J294)</f>
        <v>0</v>
      </c>
      <c r="K295" s="383">
        <f t="shared" si="157"/>
        <v>0</v>
      </c>
      <c r="L295" s="121">
        <f t="shared" si="157"/>
        <v>0</v>
      </c>
      <c r="M295" s="121">
        <f t="shared" si="157"/>
        <v>0</v>
      </c>
      <c r="N295" s="121">
        <f t="shared" si="157"/>
        <v>0</v>
      </c>
      <c r="O295" s="122">
        <f t="shared" si="157"/>
        <v>0</v>
      </c>
      <c r="P295" s="123">
        <f>SUM(P287:P294)</f>
        <v>0</v>
      </c>
      <c r="Q295" s="120">
        <f>SUM(Q287:Q294)</f>
        <v>0</v>
      </c>
      <c r="R295" s="121"/>
      <c r="S295" s="122"/>
      <c r="T295" s="563"/>
    </row>
    <row r="296" spans="1:20" ht="13.5" thickBot="1">
      <c r="A296" s="557"/>
      <c r="B296" s="560"/>
      <c r="C296" s="560"/>
      <c r="D296" s="118" t="s">
        <v>824</v>
      </c>
      <c r="E296" s="393"/>
      <c r="F296" s="394"/>
      <c r="G296" s="394"/>
      <c r="H296" s="394"/>
      <c r="I296" s="394"/>
      <c r="J296" s="402"/>
      <c r="K296" s="384">
        <f>K272-K295</f>
        <v>648</v>
      </c>
      <c r="L296" s="369">
        <f>L272-L295</f>
        <v>0</v>
      </c>
      <c r="M296" s="369">
        <f>M272-M295</f>
        <v>0</v>
      </c>
      <c r="N296" s="369">
        <f>N272-N295</f>
        <v>162</v>
      </c>
      <c r="O296" s="385">
        <f>O272-O295</f>
        <v>25</v>
      </c>
      <c r="P296" s="370"/>
      <c r="Q296" s="371"/>
      <c r="R296" s="372"/>
      <c r="S296" s="373"/>
      <c r="T296" s="564"/>
    </row>
    <row r="297" spans="1:20" ht="13.5" thickTop="1">
      <c r="A297" s="555">
        <f>A285+1</f>
        <v>39197</v>
      </c>
      <c r="B297" s="565" t="s">
        <v>137</v>
      </c>
      <c r="C297" s="566" t="str">
        <f>$C244</f>
        <v>Gyümölcs</v>
      </c>
      <c r="D297" s="85"/>
      <c r="E297" s="86">
        <f aca="true" t="shared" si="158" ref="E297:E306">F297*4+G297*9+H297*4</f>
        <v>0</v>
      </c>
      <c r="F297" s="87"/>
      <c r="G297" s="87"/>
      <c r="H297" s="88"/>
      <c r="I297" s="88"/>
      <c r="J297" s="378"/>
      <c r="K297" s="386">
        <f aca="true" t="shared" si="159" ref="K297:K306">E297/100*$J297</f>
        <v>0</v>
      </c>
      <c r="L297" s="221">
        <f aca="true" t="shared" si="160" ref="L297:L306">F297/100*$J297</f>
        <v>0</v>
      </c>
      <c r="M297" s="221">
        <f aca="true" t="shared" si="161" ref="M297:M306">G297/100*$J297</f>
        <v>0</v>
      </c>
      <c r="N297" s="221">
        <f aca="true" t="shared" si="162" ref="N297:N306">H297/100*$J297</f>
        <v>0</v>
      </c>
      <c r="O297" s="129">
        <f aca="true" t="shared" si="163" ref="O297:O306">I297/100*$J297</f>
        <v>0</v>
      </c>
      <c r="P297" s="91">
        <f>5.2*R297</f>
        <v>0</v>
      </c>
      <c r="Q297" s="127">
        <f>54/490*P297</f>
        <v>0</v>
      </c>
      <c r="R297" s="92"/>
      <c r="S297" s="93" t="s">
        <v>117</v>
      </c>
      <c r="T297" s="562">
        <f>Súlygrafikon!F29</f>
        <v>0</v>
      </c>
    </row>
    <row r="298" spans="1:20" ht="12.75">
      <c r="A298" s="556"/>
      <c r="B298" s="559"/>
      <c r="C298" s="559"/>
      <c r="D298" s="95"/>
      <c r="E298" s="86">
        <f t="shared" si="158"/>
        <v>0</v>
      </c>
      <c r="F298" s="87"/>
      <c r="G298" s="87"/>
      <c r="H298" s="88"/>
      <c r="I298" s="88"/>
      <c r="J298" s="380"/>
      <c r="K298" s="381">
        <f t="shared" si="159"/>
        <v>0</v>
      </c>
      <c r="L298" s="130">
        <f t="shared" si="160"/>
        <v>0</v>
      </c>
      <c r="M298" s="130">
        <f t="shared" si="161"/>
        <v>0</v>
      </c>
      <c r="N298" s="130">
        <f t="shared" si="162"/>
        <v>0</v>
      </c>
      <c r="O298" s="99">
        <f t="shared" si="163"/>
        <v>0</v>
      </c>
      <c r="P298" s="97">
        <f>8.2*R298</f>
        <v>82</v>
      </c>
      <c r="Q298" s="106">
        <f>54/490*P298</f>
        <v>9.036734693877552</v>
      </c>
      <c r="R298" s="100">
        <v>10</v>
      </c>
      <c r="S298" s="101" t="s">
        <v>118</v>
      </c>
      <c r="T298" s="563"/>
    </row>
    <row r="299" spans="1:20" ht="12.75">
      <c r="A299" s="556"/>
      <c r="B299" s="559"/>
      <c r="C299" s="559"/>
      <c r="D299" s="105"/>
      <c r="E299" s="106">
        <f t="shared" si="158"/>
        <v>0</v>
      </c>
      <c r="F299" s="107"/>
      <c r="G299" s="107"/>
      <c r="H299" s="108"/>
      <c r="I299" s="88"/>
      <c r="J299" s="380"/>
      <c r="K299" s="381">
        <f t="shared" si="159"/>
        <v>0</v>
      </c>
      <c r="L299" s="130">
        <f t="shared" si="160"/>
        <v>0</v>
      </c>
      <c r="M299" s="130">
        <f t="shared" si="161"/>
        <v>0</v>
      </c>
      <c r="N299" s="130">
        <f t="shared" si="162"/>
        <v>0</v>
      </c>
      <c r="O299" s="99">
        <f t="shared" si="163"/>
        <v>0</v>
      </c>
      <c r="P299" s="97">
        <f>11.2*R299</f>
        <v>0</v>
      </c>
      <c r="Q299" s="106">
        <f>54/490*P299</f>
        <v>0</v>
      </c>
      <c r="R299" s="100"/>
      <c r="S299" s="101" t="s">
        <v>119</v>
      </c>
      <c r="T299" s="563"/>
    </row>
    <row r="300" spans="1:20" ht="12.75">
      <c r="A300" s="556"/>
      <c r="B300" s="559"/>
      <c r="C300" s="559"/>
      <c r="D300" s="95"/>
      <c r="E300" s="106">
        <f t="shared" si="158"/>
        <v>0</v>
      </c>
      <c r="F300" s="107"/>
      <c r="G300" s="107"/>
      <c r="H300" s="108"/>
      <c r="I300" s="88"/>
      <c r="J300" s="380"/>
      <c r="K300" s="381">
        <f t="shared" si="159"/>
        <v>0</v>
      </c>
      <c r="L300" s="130">
        <f t="shared" si="160"/>
        <v>0</v>
      </c>
      <c r="M300" s="130">
        <f t="shared" si="161"/>
        <v>0</v>
      </c>
      <c r="N300" s="130">
        <f t="shared" si="162"/>
        <v>0</v>
      </c>
      <c r="O300" s="99">
        <f t="shared" si="163"/>
        <v>0</v>
      </c>
      <c r="P300" s="97">
        <f>19.4*R300</f>
        <v>0</v>
      </c>
      <c r="Q300" s="106">
        <f>54/490*P300</f>
        <v>0</v>
      </c>
      <c r="R300" s="100"/>
      <c r="S300" s="101" t="s">
        <v>121</v>
      </c>
      <c r="T300" s="563"/>
    </row>
    <row r="301" spans="1:20" ht="12.75">
      <c r="A301" s="556"/>
      <c r="B301" s="559"/>
      <c r="C301" s="559"/>
      <c r="D301" s="95"/>
      <c r="E301" s="106">
        <f t="shared" si="158"/>
        <v>0</v>
      </c>
      <c r="F301" s="107"/>
      <c r="G301" s="107"/>
      <c r="H301" s="108"/>
      <c r="I301" s="88"/>
      <c r="J301" s="380"/>
      <c r="K301" s="381">
        <f t="shared" si="159"/>
        <v>0</v>
      </c>
      <c r="L301" s="130">
        <f t="shared" si="160"/>
        <v>0</v>
      </c>
      <c r="M301" s="130">
        <f t="shared" si="161"/>
        <v>0</v>
      </c>
      <c r="N301" s="130">
        <f t="shared" si="162"/>
        <v>0</v>
      </c>
      <c r="O301" s="99">
        <f t="shared" si="163"/>
        <v>0</v>
      </c>
      <c r="P301" s="97"/>
      <c r="Q301" s="106"/>
      <c r="R301" s="100"/>
      <c r="S301" s="101"/>
      <c r="T301" s="563"/>
    </row>
    <row r="302" spans="1:20" ht="12.75">
      <c r="A302" s="556"/>
      <c r="B302" s="559"/>
      <c r="C302" s="559"/>
      <c r="D302" s="364"/>
      <c r="E302" s="106">
        <f t="shared" si="158"/>
        <v>0</v>
      </c>
      <c r="F302" s="107"/>
      <c r="G302" s="107"/>
      <c r="H302" s="108"/>
      <c r="I302" s="88"/>
      <c r="J302" s="380"/>
      <c r="K302" s="381">
        <f t="shared" si="159"/>
        <v>0</v>
      </c>
      <c r="L302" s="130">
        <f t="shared" si="160"/>
        <v>0</v>
      </c>
      <c r="M302" s="130">
        <f t="shared" si="161"/>
        <v>0</v>
      </c>
      <c r="N302" s="130">
        <f t="shared" si="162"/>
        <v>0</v>
      </c>
      <c r="O302" s="99">
        <f t="shared" si="163"/>
        <v>0</v>
      </c>
      <c r="P302" s="97"/>
      <c r="Q302" s="106"/>
      <c r="R302" s="100"/>
      <c r="S302" s="101"/>
      <c r="T302" s="563"/>
    </row>
    <row r="303" spans="1:20" ht="12.75">
      <c r="A303" s="556"/>
      <c r="B303" s="559"/>
      <c r="C303" s="559"/>
      <c r="D303" s="105"/>
      <c r="E303" s="106">
        <f t="shared" si="158"/>
        <v>0</v>
      </c>
      <c r="F303" s="107"/>
      <c r="G303" s="107"/>
      <c r="H303" s="108"/>
      <c r="I303" s="88"/>
      <c r="J303" s="380"/>
      <c r="K303" s="381">
        <f t="shared" si="159"/>
        <v>0</v>
      </c>
      <c r="L303" s="130">
        <f t="shared" si="160"/>
        <v>0</v>
      </c>
      <c r="M303" s="130">
        <f t="shared" si="161"/>
        <v>0</v>
      </c>
      <c r="N303" s="130">
        <f t="shared" si="162"/>
        <v>0</v>
      </c>
      <c r="O303" s="99">
        <f t="shared" si="163"/>
        <v>0</v>
      </c>
      <c r="P303" s="97"/>
      <c r="Q303" s="106"/>
      <c r="R303" s="100"/>
      <c r="S303" s="101"/>
      <c r="T303" s="563"/>
    </row>
    <row r="304" spans="1:20" ht="12.75">
      <c r="A304" s="556"/>
      <c r="B304" s="559"/>
      <c r="C304" s="559"/>
      <c r="D304" s="110"/>
      <c r="E304" s="106">
        <f t="shared" si="158"/>
        <v>0</v>
      </c>
      <c r="F304" s="107"/>
      <c r="G304" s="107"/>
      <c r="H304" s="108"/>
      <c r="I304" s="88"/>
      <c r="J304" s="380"/>
      <c r="K304" s="381">
        <f t="shared" si="159"/>
        <v>0</v>
      </c>
      <c r="L304" s="130">
        <f t="shared" si="160"/>
        <v>0</v>
      </c>
      <c r="M304" s="130">
        <f t="shared" si="161"/>
        <v>0</v>
      </c>
      <c r="N304" s="130">
        <f t="shared" si="162"/>
        <v>0</v>
      </c>
      <c r="O304" s="99">
        <f t="shared" si="163"/>
        <v>0</v>
      </c>
      <c r="P304" s="97"/>
      <c r="Q304" s="106"/>
      <c r="R304" s="100"/>
      <c r="S304" s="101"/>
      <c r="T304" s="563"/>
    </row>
    <row r="305" spans="1:20" ht="12.75">
      <c r="A305" s="556"/>
      <c r="B305" s="559"/>
      <c r="C305" s="559"/>
      <c r="D305" s="95"/>
      <c r="E305" s="106">
        <f t="shared" si="158"/>
        <v>0</v>
      </c>
      <c r="F305" s="107"/>
      <c r="G305" s="107"/>
      <c r="H305" s="108"/>
      <c r="I305" s="88"/>
      <c r="J305" s="380"/>
      <c r="K305" s="381">
        <f t="shared" si="159"/>
        <v>0</v>
      </c>
      <c r="L305" s="130">
        <f t="shared" si="160"/>
        <v>0</v>
      </c>
      <c r="M305" s="130">
        <f t="shared" si="161"/>
        <v>0</v>
      </c>
      <c r="N305" s="130">
        <f t="shared" si="162"/>
        <v>0</v>
      </c>
      <c r="O305" s="99">
        <f t="shared" si="163"/>
        <v>0</v>
      </c>
      <c r="P305" s="97"/>
      <c r="Q305" s="106"/>
      <c r="R305" s="100"/>
      <c r="S305" s="101"/>
      <c r="T305" s="563"/>
    </row>
    <row r="306" spans="1:20" ht="13.5" thickBot="1">
      <c r="A306" s="556"/>
      <c r="B306" s="559"/>
      <c r="C306" s="559"/>
      <c r="D306" s="114"/>
      <c r="E306" s="106">
        <f t="shared" si="158"/>
        <v>0</v>
      </c>
      <c r="F306" s="107"/>
      <c r="G306" s="107"/>
      <c r="H306" s="108"/>
      <c r="I306" s="108"/>
      <c r="J306" s="387"/>
      <c r="K306" s="388">
        <f t="shared" si="159"/>
        <v>0</v>
      </c>
      <c r="L306" s="143">
        <f t="shared" si="160"/>
        <v>0</v>
      </c>
      <c r="M306" s="143">
        <f t="shared" si="161"/>
        <v>0</v>
      </c>
      <c r="N306" s="143">
        <f t="shared" si="162"/>
        <v>0</v>
      </c>
      <c r="O306" s="144">
        <f t="shared" si="163"/>
        <v>0</v>
      </c>
      <c r="P306" s="115"/>
      <c r="Q306" s="267"/>
      <c r="R306" s="116"/>
      <c r="S306" s="117"/>
      <c r="T306" s="563"/>
    </row>
    <row r="307" spans="1:20" ht="13.5" thickBot="1">
      <c r="A307" s="556"/>
      <c r="B307" s="559"/>
      <c r="C307" s="559"/>
      <c r="D307" s="118" t="s">
        <v>657</v>
      </c>
      <c r="E307" s="393"/>
      <c r="F307" s="394"/>
      <c r="G307" s="394"/>
      <c r="H307" s="394"/>
      <c r="I307" s="394"/>
      <c r="J307" s="382">
        <f aca="true" t="shared" si="164" ref="J307:O307">SUM(J297:J306)</f>
        <v>0</v>
      </c>
      <c r="K307" s="383">
        <f t="shared" si="164"/>
        <v>0</v>
      </c>
      <c r="L307" s="121">
        <f t="shared" si="164"/>
        <v>0</v>
      </c>
      <c r="M307" s="121">
        <f t="shared" si="164"/>
        <v>0</v>
      </c>
      <c r="N307" s="121">
        <f t="shared" si="164"/>
        <v>0</v>
      </c>
      <c r="O307" s="122">
        <f t="shared" si="164"/>
        <v>0</v>
      </c>
      <c r="P307" s="123">
        <f>SUM(P299:P306)</f>
        <v>0</v>
      </c>
      <c r="Q307" s="120">
        <f>SUM(Q299:Q306)</f>
        <v>0</v>
      </c>
      <c r="R307" s="121"/>
      <c r="S307" s="122"/>
      <c r="T307" s="563"/>
    </row>
    <row r="308" spans="1:20" ht="13.5" thickBot="1">
      <c r="A308" s="557"/>
      <c r="B308" s="560"/>
      <c r="C308" s="560"/>
      <c r="D308" s="118" t="s">
        <v>824</v>
      </c>
      <c r="E308" s="393"/>
      <c r="F308" s="394"/>
      <c r="G308" s="394"/>
      <c r="H308" s="394"/>
      <c r="I308" s="394"/>
      <c r="J308" s="402"/>
      <c r="K308" s="384">
        <f>K272-K307</f>
        <v>648</v>
      </c>
      <c r="L308" s="369">
        <f>L272-L307</f>
        <v>0</v>
      </c>
      <c r="M308" s="369">
        <f>M272-M307</f>
        <v>0</v>
      </c>
      <c r="N308" s="369">
        <f>N272-N307</f>
        <v>162</v>
      </c>
      <c r="O308" s="385">
        <f>O272-O307</f>
        <v>25</v>
      </c>
      <c r="P308" s="370"/>
      <c r="Q308" s="371"/>
      <c r="R308" s="372"/>
      <c r="S308" s="373"/>
      <c r="T308" s="564"/>
    </row>
    <row r="309" spans="1:20" ht="13.5" thickTop="1">
      <c r="A309" s="555">
        <f>A297+1</f>
        <v>39198</v>
      </c>
      <c r="B309" s="565" t="s">
        <v>138</v>
      </c>
      <c r="C309" s="566" t="str">
        <f>$C256</f>
        <v>Protein</v>
      </c>
      <c r="D309" s="85"/>
      <c r="E309" s="86">
        <f aca="true" t="shared" si="165" ref="E309:E318">F309*4+G309*9+H309*4</f>
        <v>0</v>
      </c>
      <c r="F309" s="153"/>
      <c r="G309" s="153"/>
      <c r="H309" s="153"/>
      <c r="I309" s="285"/>
      <c r="J309" s="378"/>
      <c r="K309" s="386">
        <f aca="true" t="shared" si="166" ref="K309:K318">E309/100*$J309</f>
        <v>0</v>
      </c>
      <c r="L309" s="221">
        <f aca="true" t="shared" si="167" ref="L309:L318">F309/100*$J309</f>
        <v>0</v>
      </c>
      <c r="M309" s="221">
        <f aca="true" t="shared" si="168" ref="M309:M318">G309/100*$J309</f>
        <v>0</v>
      </c>
      <c r="N309" s="221">
        <f aca="true" t="shared" si="169" ref="N309:N318">H309/100*$J309</f>
        <v>0</v>
      </c>
      <c r="O309" s="129">
        <f aca="true" t="shared" si="170" ref="O309:O318">I309/100*$J309</f>
        <v>0</v>
      </c>
      <c r="P309" s="91">
        <f>5.2*R309</f>
        <v>286</v>
      </c>
      <c r="Q309" s="127">
        <f>54/490*P309</f>
        <v>31.518367346938778</v>
      </c>
      <c r="R309" s="92">
        <v>55</v>
      </c>
      <c r="S309" s="93" t="s">
        <v>117</v>
      </c>
      <c r="T309" s="562">
        <f>Súlygrafikon!F30</f>
        <v>0</v>
      </c>
    </row>
    <row r="310" spans="1:20" ht="12.75">
      <c r="A310" s="556"/>
      <c r="B310" s="559"/>
      <c r="C310" s="559"/>
      <c r="D310" s="358"/>
      <c r="E310" s="86">
        <f t="shared" si="165"/>
        <v>0</v>
      </c>
      <c r="F310" s="87"/>
      <c r="G310" s="87"/>
      <c r="H310" s="88"/>
      <c r="I310" s="286"/>
      <c r="J310" s="380"/>
      <c r="K310" s="381">
        <f t="shared" si="166"/>
        <v>0</v>
      </c>
      <c r="L310" s="130">
        <f t="shared" si="167"/>
        <v>0</v>
      </c>
      <c r="M310" s="130">
        <f t="shared" si="168"/>
        <v>0</v>
      </c>
      <c r="N310" s="130">
        <f t="shared" si="169"/>
        <v>0</v>
      </c>
      <c r="O310" s="99">
        <f t="shared" si="170"/>
        <v>0</v>
      </c>
      <c r="P310" s="97">
        <f>8.2*R310</f>
        <v>0</v>
      </c>
      <c r="Q310" s="106">
        <f>54/490*P310</f>
        <v>0</v>
      </c>
      <c r="R310" s="100"/>
      <c r="S310" s="101" t="s">
        <v>118</v>
      </c>
      <c r="T310" s="563"/>
    </row>
    <row r="311" spans="1:20" ht="12.75">
      <c r="A311" s="556"/>
      <c r="B311" s="559"/>
      <c r="C311" s="559"/>
      <c r="D311" s="105"/>
      <c r="E311" s="106">
        <f t="shared" si="165"/>
        <v>0</v>
      </c>
      <c r="F311" s="107"/>
      <c r="G311" s="107"/>
      <c r="H311" s="108"/>
      <c r="I311" s="88"/>
      <c r="J311" s="380"/>
      <c r="K311" s="381">
        <f t="shared" si="166"/>
        <v>0</v>
      </c>
      <c r="L311" s="130">
        <f t="shared" si="167"/>
        <v>0</v>
      </c>
      <c r="M311" s="130">
        <f t="shared" si="168"/>
        <v>0</v>
      </c>
      <c r="N311" s="130">
        <f t="shared" si="169"/>
        <v>0</v>
      </c>
      <c r="O311" s="99">
        <f t="shared" si="170"/>
        <v>0</v>
      </c>
      <c r="P311" s="97">
        <f>11.2*R311</f>
        <v>0</v>
      </c>
      <c r="Q311" s="106">
        <f>54/490*P311</f>
        <v>0</v>
      </c>
      <c r="R311" s="100"/>
      <c r="S311" s="101" t="s">
        <v>119</v>
      </c>
      <c r="T311" s="563"/>
    </row>
    <row r="312" spans="1:20" ht="12.75">
      <c r="A312" s="556"/>
      <c r="B312" s="559"/>
      <c r="C312" s="559"/>
      <c r="D312" s="95"/>
      <c r="E312" s="106">
        <f t="shared" si="165"/>
        <v>0</v>
      </c>
      <c r="F312" s="107"/>
      <c r="G312" s="107"/>
      <c r="H312" s="108"/>
      <c r="I312" s="88"/>
      <c r="J312" s="380"/>
      <c r="K312" s="381">
        <f t="shared" si="166"/>
        <v>0</v>
      </c>
      <c r="L312" s="130">
        <f t="shared" si="167"/>
        <v>0</v>
      </c>
      <c r="M312" s="130">
        <f t="shared" si="168"/>
        <v>0</v>
      </c>
      <c r="N312" s="130">
        <f t="shared" si="169"/>
        <v>0</v>
      </c>
      <c r="O312" s="99">
        <f t="shared" si="170"/>
        <v>0</v>
      </c>
      <c r="P312" s="97">
        <f>19.4*R312</f>
        <v>0</v>
      </c>
      <c r="Q312" s="106">
        <f>54/490*P312</f>
        <v>0</v>
      </c>
      <c r="R312" s="100"/>
      <c r="S312" s="101" t="s">
        <v>121</v>
      </c>
      <c r="T312" s="563"/>
    </row>
    <row r="313" spans="1:20" ht="12.75">
      <c r="A313" s="556"/>
      <c r="B313" s="559"/>
      <c r="C313" s="559"/>
      <c r="D313" s="110"/>
      <c r="E313" s="106">
        <f t="shared" si="165"/>
        <v>0</v>
      </c>
      <c r="F313" s="107"/>
      <c r="G313" s="107"/>
      <c r="H313" s="108"/>
      <c r="I313" s="88"/>
      <c r="J313" s="380"/>
      <c r="K313" s="381">
        <f t="shared" si="166"/>
        <v>0</v>
      </c>
      <c r="L313" s="130">
        <f t="shared" si="167"/>
        <v>0</v>
      </c>
      <c r="M313" s="130">
        <f t="shared" si="168"/>
        <v>0</v>
      </c>
      <c r="N313" s="130">
        <f t="shared" si="169"/>
        <v>0</v>
      </c>
      <c r="O313" s="99">
        <f t="shared" si="170"/>
        <v>0</v>
      </c>
      <c r="P313" s="97"/>
      <c r="Q313" s="106"/>
      <c r="R313" s="100"/>
      <c r="S313" s="101"/>
      <c r="T313" s="563"/>
    </row>
    <row r="314" spans="1:20" ht="12.75">
      <c r="A314" s="556"/>
      <c r="B314" s="559"/>
      <c r="C314" s="559"/>
      <c r="D314" s="110"/>
      <c r="E314" s="106">
        <f t="shared" si="165"/>
        <v>0</v>
      </c>
      <c r="F314" s="107"/>
      <c r="G314" s="107"/>
      <c r="H314" s="108"/>
      <c r="I314" s="88"/>
      <c r="J314" s="380"/>
      <c r="K314" s="381">
        <f t="shared" si="166"/>
        <v>0</v>
      </c>
      <c r="L314" s="130">
        <f t="shared" si="167"/>
        <v>0</v>
      </c>
      <c r="M314" s="130">
        <f t="shared" si="168"/>
        <v>0</v>
      </c>
      <c r="N314" s="130">
        <f t="shared" si="169"/>
        <v>0</v>
      </c>
      <c r="O314" s="99">
        <f t="shared" si="170"/>
        <v>0</v>
      </c>
      <c r="P314" s="97"/>
      <c r="Q314" s="106"/>
      <c r="R314" s="100"/>
      <c r="S314" s="101"/>
      <c r="T314" s="563"/>
    </row>
    <row r="315" spans="1:20" ht="12.75">
      <c r="A315" s="556"/>
      <c r="B315" s="559"/>
      <c r="C315" s="559"/>
      <c r="D315" s="397"/>
      <c r="E315" s="106">
        <f t="shared" si="165"/>
        <v>0</v>
      </c>
      <c r="F315" s="107"/>
      <c r="G315" s="107"/>
      <c r="H315" s="108"/>
      <c r="I315" s="88"/>
      <c r="J315" s="380"/>
      <c r="K315" s="381">
        <f t="shared" si="166"/>
        <v>0</v>
      </c>
      <c r="L315" s="130">
        <f t="shared" si="167"/>
        <v>0</v>
      </c>
      <c r="M315" s="130">
        <f t="shared" si="168"/>
        <v>0</v>
      </c>
      <c r="N315" s="130">
        <f t="shared" si="169"/>
        <v>0</v>
      </c>
      <c r="O315" s="99">
        <f t="shared" si="170"/>
        <v>0</v>
      </c>
      <c r="P315" s="97"/>
      <c r="Q315" s="106"/>
      <c r="R315" s="100"/>
      <c r="S315" s="101"/>
      <c r="T315" s="563"/>
    </row>
    <row r="316" spans="1:20" ht="12.75">
      <c r="A316" s="556"/>
      <c r="B316" s="559"/>
      <c r="C316" s="559"/>
      <c r="D316" s="110"/>
      <c r="E316" s="106">
        <f t="shared" si="165"/>
        <v>0</v>
      </c>
      <c r="F316" s="107"/>
      <c r="G316" s="107"/>
      <c r="H316" s="108"/>
      <c r="I316" s="88"/>
      <c r="J316" s="380"/>
      <c r="K316" s="381">
        <f t="shared" si="166"/>
        <v>0</v>
      </c>
      <c r="L316" s="130">
        <f t="shared" si="167"/>
        <v>0</v>
      </c>
      <c r="M316" s="130">
        <f t="shared" si="168"/>
        <v>0</v>
      </c>
      <c r="N316" s="130">
        <f t="shared" si="169"/>
        <v>0</v>
      </c>
      <c r="O316" s="99">
        <f t="shared" si="170"/>
        <v>0</v>
      </c>
      <c r="P316" s="97"/>
      <c r="Q316" s="106"/>
      <c r="R316" s="100"/>
      <c r="S316" s="101"/>
      <c r="T316" s="563"/>
    </row>
    <row r="317" spans="1:20" ht="12.75">
      <c r="A317" s="556"/>
      <c r="B317" s="559"/>
      <c r="C317" s="559"/>
      <c r="D317" s="110"/>
      <c r="E317" s="106">
        <f t="shared" si="165"/>
        <v>0</v>
      </c>
      <c r="F317" s="107"/>
      <c r="G317" s="107"/>
      <c r="H317" s="108"/>
      <c r="I317" s="88"/>
      <c r="J317" s="380"/>
      <c r="K317" s="381">
        <f t="shared" si="166"/>
        <v>0</v>
      </c>
      <c r="L317" s="130">
        <f t="shared" si="167"/>
        <v>0</v>
      </c>
      <c r="M317" s="130">
        <f t="shared" si="168"/>
        <v>0</v>
      </c>
      <c r="N317" s="130">
        <f t="shared" si="169"/>
        <v>0</v>
      </c>
      <c r="O317" s="99">
        <f t="shared" si="170"/>
        <v>0</v>
      </c>
      <c r="P317" s="97"/>
      <c r="Q317" s="106"/>
      <c r="R317" s="100"/>
      <c r="S317" s="101"/>
      <c r="T317" s="563"/>
    </row>
    <row r="318" spans="1:20" ht="13.5" thickBot="1">
      <c r="A318" s="556"/>
      <c r="B318" s="559"/>
      <c r="C318" s="559"/>
      <c r="D318" s="114"/>
      <c r="E318" s="106">
        <f t="shared" si="165"/>
        <v>0</v>
      </c>
      <c r="F318" s="107"/>
      <c r="G318" s="107"/>
      <c r="H318" s="108"/>
      <c r="I318" s="108"/>
      <c r="J318" s="387"/>
      <c r="K318" s="388">
        <f t="shared" si="166"/>
        <v>0</v>
      </c>
      <c r="L318" s="143">
        <f t="shared" si="167"/>
        <v>0</v>
      </c>
      <c r="M318" s="143">
        <f t="shared" si="168"/>
        <v>0</v>
      </c>
      <c r="N318" s="143">
        <f t="shared" si="169"/>
        <v>0</v>
      </c>
      <c r="O318" s="144">
        <f t="shared" si="170"/>
        <v>0</v>
      </c>
      <c r="P318" s="115"/>
      <c r="Q318" s="267"/>
      <c r="R318" s="116"/>
      <c r="S318" s="117"/>
      <c r="T318" s="563"/>
    </row>
    <row r="319" spans="1:20" ht="13.5" thickBot="1">
      <c r="A319" s="556"/>
      <c r="B319" s="559"/>
      <c r="C319" s="559"/>
      <c r="D319" s="118" t="s">
        <v>657</v>
      </c>
      <c r="E319" s="393"/>
      <c r="F319" s="394"/>
      <c r="G319" s="394"/>
      <c r="H319" s="394"/>
      <c r="I319" s="394"/>
      <c r="J319" s="382">
        <f aca="true" t="shared" si="171" ref="J319:O319">SUM(J309:J318)</f>
        <v>0</v>
      </c>
      <c r="K319" s="383">
        <f t="shared" si="171"/>
        <v>0</v>
      </c>
      <c r="L319" s="121">
        <f t="shared" si="171"/>
        <v>0</v>
      </c>
      <c r="M319" s="121">
        <f t="shared" si="171"/>
        <v>0</v>
      </c>
      <c r="N319" s="121">
        <f t="shared" si="171"/>
        <v>0</v>
      </c>
      <c r="O319" s="122">
        <f t="shared" si="171"/>
        <v>0</v>
      </c>
      <c r="P319" s="123">
        <f>SUM(P311:P318)</f>
        <v>0</v>
      </c>
      <c r="Q319" s="120">
        <f>SUM(Q311:Q318)</f>
        <v>0</v>
      </c>
      <c r="R319" s="121"/>
      <c r="S319" s="122"/>
      <c r="T319" s="563"/>
    </row>
    <row r="320" spans="1:20" ht="13.5" thickBot="1">
      <c r="A320" s="557"/>
      <c r="B320" s="560"/>
      <c r="C320" s="560"/>
      <c r="D320" s="118" t="s">
        <v>824</v>
      </c>
      <c r="E320" s="393"/>
      <c r="F320" s="394"/>
      <c r="G320" s="394"/>
      <c r="H320" s="394"/>
      <c r="I320" s="394"/>
      <c r="J320" s="402"/>
      <c r="K320" s="384">
        <f>K272-K319</f>
        <v>648</v>
      </c>
      <c r="L320" s="369">
        <f>L272-L319</f>
        <v>0</v>
      </c>
      <c r="M320" s="369">
        <f>M272-M319</f>
        <v>0</v>
      </c>
      <c r="N320" s="369">
        <f>N272-N319</f>
        <v>162</v>
      </c>
      <c r="O320" s="385">
        <f>O272-O319</f>
        <v>25</v>
      </c>
      <c r="P320" s="370"/>
      <c r="Q320" s="371"/>
      <c r="R320" s="372"/>
      <c r="S320" s="373"/>
      <c r="T320" s="564"/>
    </row>
    <row r="321" spans="1:20" ht="13.5" thickTop="1">
      <c r="A321" s="555">
        <f>A309+1</f>
        <v>39199</v>
      </c>
      <c r="B321" s="565" t="s">
        <v>139</v>
      </c>
      <c r="C321" s="566" t="str">
        <f>$C273</f>
        <v>Keményítő</v>
      </c>
      <c r="D321" s="85"/>
      <c r="E321" s="86">
        <f aca="true" t="shared" si="172" ref="E321:E330">F321*4+G321*9+H321*4</f>
        <v>0</v>
      </c>
      <c r="F321" s="87"/>
      <c r="G321" s="87"/>
      <c r="H321" s="88"/>
      <c r="I321" s="88"/>
      <c r="J321" s="378"/>
      <c r="K321" s="381">
        <f aca="true" t="shared" si="173" ref="K321:K330">E321/100*$J321</f>
        <v>0</v>
      </c>
      <c r="L321" s="130">
        <f aca="true" t="shared" si="174" ref="L321:L330">F321/100*$J321</f>
        <v>0</v>
      </c>
      <c r="M321" s="130">
        <f aca="true" t="shared" si="175" ref="M321:M330">G321/100*$J321</f>
        <v>0</v>
      </c>
      <c r="N321" s="130">
        <f aca="true" t="shared" si="176" ref="N321:N330">H321/100*$J321</f>
        <v>0</v>
      </c>
      <c r="O321" s="282">
        <f aca="true" t="shared" si="177" ref="O321:O330">I321/100*$J321</f>
        <v>0</v>
      </c>
      <c r="P321" s="91">
        <f>5.2*R321</f>
        <v>0</v>
      </c>
      <c r="Q321" s="127">
        <f>54/490*P321</f>
        <v>0</v>
      </c>
      <c r="R321" s="92"/>
      <c r="S321" s="93" t="s">
        <v>117</v>
      </c>
      <c r="T321" s="562">
        <f>Súlygrafikon!F31</f>
        <v>0</v>
      </c>
    </row>
    <row r="322" spans="1:20" ht="12.75">
      <c r="A322" s="556"/>
      <c r="B322" s="559"/>
      <c r="C322" s="559"/>
      <c r="D322" s="95"/>
      <c r="E322" s="86">
        <f t="shared" si="172"/>
        <v>0</v>
      </c>
      <c r="F322" s="87"/>
      <c r="G322" s="87"/>
      <c r="H322" s="88"/>
      <c r="I322" s="88"/>
      <c r="J322" s="380"/>
      <c r="K322" s="381">
        <f t="shared" si="173"/>
        <v>0</v>
      </c>
      <c r="L322" s="130">
        <f t="shared" si="174"/>
        <v>0</v>
      </c>
      <c r="M322" s="130">
        <f t="shared" si="175"/>
        <v>0</v>
      </c>
      <c r="N322" s="130">
        <f t="shared" si="176"/>
        <v>0</v>
      </c>
      <c r="O322" s="99">
        <f t="shared" si="177"/>
        <v>0</v>
      </c>
      <c r="P322" s="97">
        <f>8.2*R322</f>
        <v>0</v>
      </c>
      <c r="Q322" s="106">
        <f>54/490*P322</f>
        <v>0</v>
      </c>
      <c r="R322" s="100"/>
      <c r="S322" s="101" t="s">
        <v>118</v>
      </c>
      <c r="T322" s="563"/>
    </row>
    <row r="323" spans="1:20" ht="12.75">
      <c r="A323" s="556"/>
      <c r="B323" s="559"/>
      <c r="C323" s="559"/>
      <c r="D323" s="105"/>
      <c r="E323" s="106">
        <f t="shared" si="172"/>
        <v>0</v>
      </c>
      <c r="F323" s="107"/>
      <c r="G323" s="107"/>
      <c r="H323" s="108"/>
      <c r="I323" s="88"/>
      <c r="J323" s="380"/>
      <c r="K323" s="381">
        <f t="shared" si="173"/>
        <v>0</v>
      </c>
      <c r="L323" s="130">
        <f t="shared" si="174"/>
        <v>0</v>
      </c>
      <c r="M323" s="130">
        <f t="shared" si="175"/>
        <v>0</v>
      </c>
      <c r="N323" s="130">
        <f t="shared" si="176"/>
        <v>0</v>
      </c>
      <c r="O323" s="99">
        <f t="shared" si="177"/>
        <v>0</v>
      </c>
      <c r="P323" s="97">
        <f>11.2*R323</f>
        <v>0</v>
      </c>
      <c r="Q323" s="106">
        <f>54/490*P323</f>
        <v>0</v>
      </c>
      <c r="R323" s="100"/>
      <c r="S323" s="101" t="s">
        <v>119</v>
      </c>
      <c r="T323" s="563"/>
    </row>
    <row r="324" spans="1:20" ht="12.75">
      <c r="A324" s="556"/>
      <c r="B324" s="559"/>
      <c r="C324" s="559"/>
      <c r="D324" s="95"/>
      <c r="E324" s="106">
        <f t="shared" si="172"/>
        <v>0</v>
      </c>
      <c r="F324" s="107"/>
      <c r="G324" s="107"/>
      <c r="H324" s="108"/>
      <c r="I324" s="88"/>
      <c r="J324" s="380"/>
      <c r="K324" s="381">
        <f t="shared" si="173"/>
        <v>0</v>
      </c>
      <c r="L324" s="130">
        <f t="shared" si="174"/>
        <v>0</v>
      </c>
      <c r="M324" s="130">
        <f t="shared" si="175"/>
        <v>0</v>
      </c>
      <c r="N324" s="130">
        <f t="shared" si="176"/>
        <v>0</v>
      </c>
      <c r="O324" s="99">
        <f t="shared" si="177"/>
        <v>0</v>
      </c>
      <c r="P324" s="97">
        <f>19.4*R324</f>
        <v>0</v>
      </c>
      <c r="Q324" s="106">
        <f>54/490*P324</f>
        <v>0</v>
      </c>
      <c r="R324" s="100"/>
      <c r="S324" s="101" t="s">
        <v>121</v>
      </c>
      <c r="T324" s="563"/>
    </row>
    <row r="325" spans="1:20" ht="12.75">
      <c r="A325" s="556"/>
      <c r="B325" s="559"/>
      <c r="C325" s="559"/>
      <c r="D325" s="95"/>
      <c r="E325" s="106">
        <f t="shared" si="172"/>
        <v>0</v>
      </c>
      <c r="F325" s="107"/>
      <c r="G325" s="107"/>
      <c r="H325" s="108"/>
      <c r="I325" s="88"/>
      <c r="J325" s="380"/>
      <c r="K325" s="381">
        <f t="shared" si="173"/>
        <v>0</v>
      </c>
      <c r="L325" s="130">
        <f t="shared" si="174"/>
        <v>0</v>
      </c>
      <c r="M325" s="130">
        <f t="shared" si="175"/>
        <v>0</v>
      </c>
      <c r="N325" s="130">
        <f t="shared" si="176"/>
        <v>0</v>
      </c>
      <c r="O325" s="99">
        <f t="shared" si="177"/>
        <v>0</v>
      </c>
      <c r="P325" s="97"/>
      <c r="Q325" s="106"/>
      <c r="R325" s="100"/>
      <c r="S325" s="101"/>
      <c r="T325" s="563"/>
    </row>
    <row r="326" spans="1:20" ht="12.75">
      <c r="A326" s="556"/>
      <c r="B326" s="559"/>
      <c r="C326" s="559"/>
      <c r="D326" s="95"/>
      <c r="E326" s="106">
        <f t="shared" si="172"/>
        <v>0</v>
      </c>
      <c r="F326" s="107"/>
      <c r="G326" s="107"/>
      <c r="H326" s="108"/>
      <c r="I326" s="88"/>
      <c r="J326" s="380"/>
      <c r="K326" s="381">
        <f t="shared" si="173"/>
        <v>0</v>
      </c>
      <c r="L326" s="130">
        <f t="shared" si="174"/>
        <v>0</v>
      </c>
      <c r="M326" s="130">
        <f t="shared" si="175"/>
        <v>0</v>
      </c>
      <c r="N326" s="130">
        <f t="shared" si="176"/>
        <v>0</v>
      </c>
      <c r="O326" s="99">
        <f t="shared" si="177"/>
        <v>0</v>
      </c>
      <c r="P326" s="97"/>
      <c r="Q326" s="106"/>
      <c r="R326" s="100"/>
      <c r="S326" s="101"/>
      <c r="T326" s="563"/>
    </row>
    <row r="327" spans="1:20" ht="12.75">
      <c r="A327" s="556"/>
      <c r="B327" s="559"/>
      <c r="C327" s="559"/>
      <c r="D327" s="146"/>
      <c r="E327" s="142">
        <f t="shared" si="172"/>
        <v>0</v>
      </c>
      <c r="F327" s="147"/>
      <c r="G327" s="147"/>
      <c r="H327" s="148"/>
      <c r="I327" s="286"/>
      <c r="J327" s="389"/>
      <c r="K327" s="381">
        <f t="shared" si="173"/>
        <v>0</v>
      </c>
      <c r="L327" s="130">
        <f t="shared" si="174"/>
        <v>0</v>
      </c>
      <c r="M327" s="130">
        <f t="shared" si="175"/>
        <v>0</v>
      </c>
      <c r="N327" s="130">
        <f t="shared" si="176"/>
        <v>0</v>
      </c>
      <c r="O327" s="99">
        <f t="shared" si="177"/>
        <v>0</v>
      </c>
      <c r="P327" s="97"/>
      <c r="Q327" s="106"/>
      <c r="R327" s="100"/>
      <c r="S327" s="101"/>
      <c r="T327" s="563"/>
    </row>
    <row r="328" spans="1:20" ht="12.75">
      <c r="A328" s="556"/>
      <c r="B328" s="559"/>
      <c r="C328" s="559"/>
      <c r="D328" s="150"/>
      <c r="E328" s="142">
        <f t="shared" si="172"/>
        <v>0</v>
      </c>
      <c r="F328" s="147"/>
      <c r="G328" s="147"/>
      <c r="H328" s="148"/>
      <c r="I328" s="286"/>
      <c r="J328" s="390"/>
      <c r="K328" s="381">
        <f t="shared" si="173"/>
        <v>0</v>
      </c>
      <c r="L328" s="130">
        <f t="shared" si="174"/>
        <v>0</v>
      </c>
      <c r="M328" s="130">
        <f t="shared" si="175"/>
        <v>0</v>
      </c>
      <c r="N328" s="130">
        <f t="shared" si="176"/>
        <v>0</v>
      </c>
      <c r="O328" s="99">
        <f t="shared" si="177"/>
        <v>0</v>
      </c>
      <c r="P328" s="97"/>
      <c r="Q328" s="106"/>
      <c r="R328" s="100"/>
      <c r="S328" s="101"/>
      <c r="T328" s="563"/>
    </row>
    <row r="329" spans="1:20" ht="12.75">
      <c r="A329" s="556"/>
      <c r="B329" s="559"/>
      <c r="C329" s="559"/>
      <c r="D329" s="110"/>
      <c r="E329" s="106">
        <f t="shared" si="172"/>
        <v>0</v>
      </c>
      <c r="F329" s="107"/>
      <c r="G329" s="107"/>
      <c r="H329" s="108"/>
      <c r="I329" s="286"/>
      <c r="J329" s="380"/>
      <c r="K329" s="381">
        <f t="shared" si="173"/>
        <v>0</v>
      </c>
      <c r="L329" s="130">
        <f t="shared" si="174"/>
        <v>0</v>
      </c>
      <c r="M329" s="130">
        <f t="shared" si="175"/>
        <v>0</v>
      </c>
      <c r="N329" s="130">
        <f t="shared" si="176"/>
        <v>0</v>
      </c>
      <c r="O329" s="99">
        <f t="shared" si="177"/>
        <v>0</v>
      </c>
      <c r="P329" s="97"/>
      <c r="Q329" s="106"/>
      <c r="R329" s="100"/>
      <c r="S329" s="101"/>
      <c r="T329" s="563"/>
    </row>
    <row r="330" spans="1:20" ht="13.5" thickBot="1">
      <c r="A330" s="556"/>
      <c r="B330" s="559"/>
      <c r="C330" s="559"/>
      <c r="D330" s="357"/>
      <c r="E330" s="106">
        <f t="shared" si="172"/>
        <v>0</v>
      </c>
      <c r="F330" s="107"/>
      <c r="G330" s="107"/>
      <c r="H330" s="108"/>
      <c r="I330" s="108"/>
      <c r="J330" s="387"/>
      <c r="K330" s="388">
        <f t="shared" si="173"/>
        <v>0</v>
      </c>
      <c r="L330" s="143">
        <f t="shared" si="174"/>
        <v>0</v>
      </c>
      <c r="M330" s="143">
        <f t="shared" si="175"/>
        <v>0</v>
      </c>
      <c r="N330" s="143">
        <f t="shared" si="176"/>
        <v>0</v>
      </c>
      <c r="O330" s="144">
        <f t="shared" si="177"/>
        <v>0</v>
      </c>
      <c r="P330" s="115"/>
      <c r="Q330" s="267"/>
      <c r="R330" s="116"/>
      <c r="S330" s="117"/>
      <c r="T330" s="563"/>
    </row>
    <row r="331" spans="1:20" ht="13.5" thickBot="1">
      <c r="A331" s="556"/>
      <c r="B331" s="559"/>
      <c r="C331" s="559"/>
      <c r="D331" s="118" t="s">
        <v>657</v>
      </c>
      <c r="E331" s="393"/>
      <c r="F331" s="394"/>
      <c r="G331" s="394"/>
      <c r="H331" s="394"/>
      <c r="I331" s="394"/>
      <c r="J331" s="382">
        <f aca="true" t="shared" si="178" ref="J331:O331">SUM(J321:J330)</f>
        <v>0</v>
      </c>
      <c r="K331" s="383">
        <f t="shared" si="178"/>
        <v>0</v>
      </c>
      <c r="L331" s="121">
        <f t="shared" si="178"/>
        <v>0</v>
      </c>
      <c r="M331" s="121">
        <f t="shared" si="178"/>
        <v>0</v>
      </c>
      <c r="N331" s="121">
        <f t="shared" si="178"/>
        <v>0</v>
      </c>
      <c r="O331" s="122">
        <f t="shared" si="178"/>
        <v>0</v>
      </c>
      <c r="P331" s="123">
        <f>SUM(P323:P330)</f>
        <v>0</v>
      </c>
      <c r="Q331" s="120">
        <f>SUM(Q323:Q330)</f>
        <v>0</v>
      </c>
      <c r="R331" s="121"/>
      <c r="S331" s="122"/>
      <c r="T331" s="563"/>
    </row>
    <row r="332" spans="1:20" ht="13.5" thickBot="1">
      <c r="A332" s="557"/>
      <c r="B332" s="560"/>
      <c r="C332" s="560"/>
      <c r="D332" s="118" t="s">
        <v>824</v>
      </c>
      <c r="E332" s="393"/>
      <c r="F332" s="394"/>
      <c r="G332" s="394"/>
      <c r="H332" s="394"/>
      <c r="I332" s="394"/>
      <c r="J332" s="402"/>
      <c r="K332" s="384">
        <f>K272-K331</f>
        <v>648</v>
      </c>
      <c r="L332" s="369">
        <f>L272-L331</f>
        <v>0</v>
      </c>
      <c r="M332" s="369">
        <f>M272-M331</f>
        <v>0</v>
      </c>
      <c r="N332" s="369">
        <f>N272-N331</f>
        <v>162</v>
      </c>
      <c r="O332" s="385">
        <f>O272-O331</f>
        <v>25</v>
      </c>
      <c r="P332" s="370"/>
      <c r="Q332" s="371"/>
      <c r="R332" s="372"/>
      <c r="S332" s="373"/>
      <c r="T332" s="564"/>
    </row>
    <row r="333" spans="1:20" ht="13.5" thickTop="1">
      <c r="A333" s="555">
        <f>A321+1</f>
        <v>39200</v>
      </c>
      <c r="B333" s="558" t="s">
        <v>140</v>
      </c>
      <c r="C333" s="561" t="str">
        <f>$C285</f>
        <v>Szénhidrát</v>
      </c>
      <c r="D333" s="85"/>
      <c r="E333" s="86">
        <f aca="true" t="shared" si="179" ref="E333:E342">F333*4+G333*9+H333*4</f>
        <v>0</v>
      </c>
      <c r="F333" s="87"/>
      <c r="G333" s="87"/>
      <c r="H333" s="88"/>
      <c r="I333" s="88"/>
      <c r="J333" s="378"/>
      <c r="K333" s="386">
        <f aca="true" t="shared" si="180" ref="K333:K342">E333/100*$J333</f>
        <v>0</v>
      </c>
      <c r="L333" s="221">
        <f aca="true" t="shared" si="181" ref="L333:L342">F333/100*$J333</f>
        <v>0</v>
      </c>
      <c r="M333" s="221">
        <f aca="true" t="shared" si="182" ref="M333:M342">G333/100*$J333</f>
        <v>0</v>
      </c>
      <c r="N333" s="221">
        <f aca="true" t="shared" si="183" ref="N333:N342">H333/100*$J333</f>
        <v>0</v>
      </c>
      <c r="O333" s="129">
        <f aca="true" t="shared" si="184" ref="O333:O342">I333/100*$J333</f>
        <v>0</v>
      </c>
      <c r="P333" s="91">
        <f>5.2*R333</f>
        <v>0</v>
      </c>
      <c r="Q333" s="127">
        <f>54/490*P333</f>
        <v>0</v>
      </c>
      <c r="R333" s="92"/>
      <c r="S333" s="93" t="s">
        <v>117</v>
      </c>
      <c r="T333" s="562">
        <f>Súlygrafikon!F32</f>
        <v>0</v>
      </c>
    </row>
    <row r="334" spans="1:20" ht="12.75">
      <c r="A334" s="556"/>
      <c r="B334" s="559"/>
      <c r="C334" s="559"/>
      <c r="D334" s="95"/>
      <c r="E334" s="86">
        <f t="shared" si="179"/>
        <v>0</v>
      </c>
      <c r="F334" s="87"/>
      <c r="G334" s="87"/>
      <c r="H334" s="88"/>
      <c r="I334" s="88"/>
      <c r="J334" s="380"/>
      <c r="K334" s="381">
        <f t="shared" si="180"/>
        <v>0</v>
      </c>
      <c r="L334" s="130">
        <f t="shared" si="181"/>
        <v>0</v>
      </c>
      <c r="M334" s="130">
        <f t="shared" si="182"/>
        <v>0</v>
      </c>
      <c r="N334" s="130">
        <f t="shared" si="183"/>
        <v>0</v>
      </c>
      <c r="O334" s="99">
        <f t="shared" si="184"/>
        <v>0</v>
      </c>
      <c r="P334" s="97">
        <f>8.2*R334</f>
        <v>0</v>
      </c>
      <c r="Q334" s="106">
        <f>54/490*P334</f>
        <v>0</v>
      </c>
      <c r="R334" s="100"/>
      <c r="S334" s="101" t="s">
        <v>118</v>
      </c>
      <c r="T334" s="563"/>
    </row>
    <row r="335" spans="1:20" ht="12.75">
      <c r="A335" s="556"/>
      <c r="B335" s="559"/>
      <c r="C335" s="559"/>
      <c r="D335" s="105"/>
      <c r="E335" s="106">
        <f t="shared" si="179"/>
        <v>0</v>
      </c>
      <c r="F335" s="107"/>
      <c r="G335" s="107"/>
      <c r="H335" s="108"/>
      <c r="I335" s="88"/>
      <c r="J335" s="380"/>
      <c r="K335" s="381">
        <f t="shared" si="180"/>
        <v>0</v>
      </c>
      <c r="L335" s="130">
        <f t="shared" si="181"/>
        <v>0</v>
      </c>
      <c r="M335" s="130">
        <f t="shared" si="182"/>
        <v>0</v>
      </c>
      <c r="N335" s="130">
        <f t="shared" si="183"/>
        <v>0</v>
      </c>
      <c r="O335" s="99">
        <f t="shared" si="184"/>
        <v>0</v>
      </c>
      <c r="P335" s="97">
        <f>11.2*R335</f>
        <v>0</v>
      </c>
      <c r="Q335" s="106">
        <f>54/490*P335</f>
        <v>0</v>
      </c>
      <c r="R335" s="100"/>
      <c r="S335" s="101" t="s">
        <v>119</v>
      </c>
      <c r="T335" s="563"/>
    </row>
    <row r="336" spans="1:20" ht="12.75">
      <c r="A336" s="556"/>
      <c r="B336" s="559"/>
      <c r="C336" s="559"/>
      <c r="D336" s="95"/>
      <c r="E336" s="106">
        <f t="shared" si="179"/>
        <v>0</v>
      </c>
      <c r="F336" s="107"/>
      <c r="G336" s="107"/>
      <c r="H336" s="108"/>
      <c r="I336" s="88"/>
      <c r="J336" s="380"/>
      <c r="K336" s="381">
        <f t="shared" si="180"/>
        <v>0</v>
      </c>
      <c r="L336" s="130">
        <f t="shared" si="181"/>
        <v>0</v>
      </c>
      <c r="M336" s="130">
        <f t="shared" si="182"/>
        <v>0</v>
      </c>
      <c r="N336" s="130">
        <f t="shared" si="183"/>
        <v>0</v>
      </c>
      <c r="O336" s="99">
        <f t="shared" si="184"/>
        <v>0</v>
      </c>
      <c r="P336" s="97">
        <f>19.4*R336</f>
        <v>0</v>
      </c>
      <c r="Q336" s="106">
        <f>54/490*P336</f>
        <v>0</v>
      </c>
      <c r="R336" s="100"/>
      <c r="S336" s="101" t="s">
        <v>121</v>
      </c>
      <c r="T336" s="563"/>
    </row>
    <row r="337" spans="1:20" ht="12.75">
      <c r="A337" s="556"/>
      <c r="B337" s="559"/>
      <c r="C337" s="559"/>
      <c r="D337" s="95"/>
      <c r="E337" s="106">
        <f t="shared" si="179"/>
        <v>0</v>
      </c>
      <c r="F337" s="107"/>
      <c r="G337" s="107"/>
      <c r="H337" s="108"/>
      <c r="I337" s="88"/>
      <c r="J337" s="380"/>
      <c r="K337" s="381">
        <f t="shared" si="180"/>
        <v>0</v>
      </c>
      <c r="L337" s="130">
        <f t="shared" si="181"/>
        <v>0</v>
      </c>
      <c r="M337" s="130">
        <f t="shared" si="182"/>
        <v>0</v>
      </c>
      <c r="N337" s="130">
        <f t="shared" si="183"/>
        <v>0</v>
      </c>
      <c r="O337" s="99">
        <f t="shared" si="184"/>
        <v>0</v>
      </c>
      <c r="P337" s="97"/>
      <c r="Q337" s="106"/>
      <c r="R337" s="100"/>
      <c r="S337" s="101"/>
      <c r="T337" s="563"/>
    </row>
    <row r="338" spans="1:20" ht="12.75">
      <c r="A338" s="556"/>
      <c r="B338" s="559"/>
      <c r="C338" s="559"/>
      <c r="D338" s="110"/>
      <c r="E338" s="106">
        <f t="shared" si="179"/>
        <v>0</v>
      </c>
      <c r="F338" s="107"/>
      <c r="G338" s="107"/>
      <c r="H338" s="108"/>
      <c r="I338" s="88"/>
      <c r="J338" s="380"/>
      <c r="K338" s="381">
        <f t="shared" si="180"/>
        <v>0</v>
      </c>
      <c r="L338" s="130">
        <f t="shared" si="181"/>
        <v>0</v>
      </c>
      <c r="M338" s="130">
        <f t="shared" si="182"/>
        <v>0</v>
      </c>
      <c r="N338" s="130">
        <f t="shared" si="183"/>
        <v>0</v>
      </c>
      <c r="O338" s="99">
        <f t="shared" si="184"/>
        <v>0</v>
      </c>
      <c r="P338" s="97"/>
      <c r="Q338" s="106"/>
      <c r="R338" s="100"/>
      <c r="S338" s="101"/>
      <c r="T338" s="563"/>
    </row>
    <row r="339" spans="1:20" ht="12.75">
      <c r="A339" s="556"/>
      <c r="B339" s="559"/>
      <c r="C339" s="559"/>
      <c r="D339" s="105"/>
      <c r="E339" s="106">
        <f t="shared" si="179"/>
        <v>0</v>
      </c>
      <c r="F339" s="107"/>
      <c r="G339" s="107"/>
      <c r="H339" s="108"/>
      <c r="I339" s="88"/>
      <c r="J339" s="380"/>
      <c r="K339" s="381">
        <f t="shared" si="180"/>
        <v>0</v>
      </c>
      <c r="L339" s="130">
        <f t="shared" si="181"/>
        <v>0</v>
      </c>
      <c r="M339" s="130">
        <f t="shared" si="182"/>
        <v>0</v>
      </c>
      <c r="N339" s="130">
        <f t="shared" si="183"/>
        <v>0</v>
      </c>
      <c r="O339" s="99">
        <f t="shared" si="184"/>
        <v>0</v>
      </c>
      <c r="P339" s="97"/>
      <c r="Q339" s="106"/>
      <c r="R339" s="100"/>
      <c r="S339" s="101"/>
      <c r="T339" s="563"/>
    </row>
    <row r="340" spans="1:20" ht="12.75">
      <c r="A340" s="556"/>
      <c r="B340" s="559"/>
      <c r="C340" s="559"/>
      <c r="D340" s="95"/>
      <c r="E340" s="142">
        <f t="shared" si="179"/>
        <v>0</v>
      </c>
      <c r="F340" s="107"/>
      <c r="G340" s="107"/>
      <c r="H340" s="108"/>
      <c r="I340" s="88"/>
      <c r="J340" s="387"/>
      <c r="K340" s="381">
        <f t="shared" si="180"/>
        <v>0</v>
      </c>
      <c r="L340" s="130">
        <f t="shared" si="181"/>
        <v>0</v>
      </c>
      <c r="M340" s="130">
        <f t="shared" si="182"/>
        <v>0</v>
      </c>
      <c r="N340" s="130">
        <f t="shared" si="183"/>
        <v>0</v>
      </c>
      <c r="O340" s="99">
        <f t="shared" si="184"/>
        <v>0</v>
      </c>
      <c r="P340" s="97"/>
      <c r="Q340" s="106"/>
      <c r="R340" s="100"/>
      <c r="S340" s="101"/>
      <c r="T340" s="563"/>
    </row>
    <row r="341" spans="1:20" ht="12.75">
      <c r="A341" s="556"/>
      <c r="B341" s="559"/>
      <c r="C341" s="559"/>
      <c r="D341" s="110"/>
      <c r="E341" s="142">
        <f t="shared" si="179"/>
        <v>0</v>
      </c>
      <c r="F341" s="107"/>
      <c r="G341" s="107"/>
      <c r="H341" s="108"/>
      <c r="I341" s="108"/>
      <c r="J341" s="387"/>
      <c r="K341" s="381">
        <f t="shared" si="180"/>
        <v>0</v>
      </c>
      <c r="L341" s="130">
        <f t="shared" si="181"/>
        <v>0</v>
      </c>
      <c r="M341" s="130">
        <f t="shared" si="182"/>
        <v>0</v>
      </c>
      <c r="N341" s="130">
        <f t="shared" si="183"/>
        <v>0</v>
      </c>
      <c r="O341" s="99">
        <f t="shared" si="184"/>
        <v>0</v>
      </c>
      <c r="P341" s="97"/>
      <c r="Q341" s="106"/>
      <c r="R341" s="100"/>
      <c r="S341" s="101"/>
      <c r="T341" s="563"/>
    </row>
    <row r="342" spans="1:20" ht="13.5" thickBot="1">
      <c r="A342" s="556"/>
      <c r="B342" s="559"/>
      <c r="C342" s="559"/>
      <c r="D342" s="357"/>
      <c r="E342" s="106">
        <f t="shared" si="179"/>
        <v>0</v>
      </c>
      <c r="F342" s="107"/>
      <c r="G342" s="107"/>
      <c r="H342" s="108"/>
      <c r="I342" s="108"/>
      <c r="J342" s="387"/>
      <c r="K342" s="381">
        <f t="shared" si="180"/>
        <v>0</v>
      </c>
      <c r="L342" s="130">
        <f t="shared" si="181"/>
        <v>0</v>
      </c>
      <c r="M342" s="130">
        <f t="shared" si="182"/>
        <v>0</v>
      </c>
      <c r="N342" s="130">
        <f t="shared" si="183"/>
        <v>0</v>
      </c>
      <c r="O342" s="144">
        <f t="shared" si="184"/>
        <v>0</v>
      </c>
      <c r="P342" s="115"/>
      <c r="Q342" s="267"/>
      <c r="R342" s="116"/>
      <c r="S342" s="117"/>
      <c r="T342" s="563"/>
    </row>
    <row r="343" spans="1:20" ht="13.5" thickBot="1">
      <c r="A343" s="556"/>
      <c r="B343" s="559"/>
      <c r="C343" s="559"/>
      <c r="D343" s="118" t="s">
        <v>657</v>
      </c>
      <c r="E343" s="393"/>
      <c r="F343" s="394"/>
      <c r="G343" s="394"/>
      <c r="H343" s="394"/>
      <c r="I343" s="394"/>
      <c r="J343" s="382">
        <f aca="true" t="shared" si="185" ref="J343:O343">SUM(J333:J342)</f>
        <v>0</v>
      </c>
      <c r="K343" s="383">
        <f t="shared" si="185"/>
        <v>0</v>
      </c>
      <c r="L343" s="121">
        <f t="shared" si="185"/>
        <v>0</v>
      </c>
      <c r="M343" s="121">
        <f t="shared" si="185"/>
        <v>0</v>
      </c>
      <c r="N343" s="121">
        <f t="shared" si="185"/>
        <v>0</v>
      </c>
      <c r="O343" s="122">
        <f t="shared" si="185"/>
        <v>0</v>
      </c>
      <c r="P343" s="123">
        <f>SUM(P335:P342)</f>
        <v>0</v>
      </c>
      <c r="Q343" s="120">
        <f>SUM(Q335:Q342)</f>
        <v>0</v>
      </c>
      <c r="R343" s="121"/>
      <c r="S343" s="122"/>
      <c r="T343" s="563"/>
    </row>
    <row r="344" spans="1:20" ht="13.5" thickBot="1">
      <c r="A344" s="557"/>
      <c r="B344" s="560"/>
      <c r="C344" s="560"/>
      <c r="D344" s="118" t="s">
        <v>824</v>
      </c>
      <c r="E344" s="393"/>
      <c r="F344" s="394"/>
      <c r="G344" s="394"/>
      <c r="H344" s="394"/>
      <c r="I344" s="394"/>
      <c r="J344" s="402"/>
      <c r="K344" s="384">
        <f>K272-K343</f>
        <v>648</v>
      </c>
      <c r="L344" s="369">
        <f>L272-L343</f>
        <v>0</v>
      </c>
      <c r="M344" s="369">
        <f>M272-M343</f>
        <v>0</v>
      </c>
      <c r="N344" s="369">
        <f>N272-N343</f>
        <v>162</v>
      </c>
      <c r="O344" s="385">
        <f>O272-O343</f>
        <v>25</v>
      </c>
      <c r="P344" s="370"/>
      <c r="Q344" s="371"/>
      <c r="R344" s="372"/>
      <c r="S344" s="373"/>
      <c r="T344" s="564"/>
    </row>
    <row r="345" spans="1:20" ht="13.5" thickTop="1">
      <c r="A345" s="555">
        <f>A333+1</f>
        <v>39201</v>
      </c>
      <c r="B345" s="558" t="s">
        <v>141</v>
      </c>
      <c r="C345" s="561" t="str">
        <f>$C297</f>
        <v>Gyümölcs</v>
      </c>
      <c r="D345" s="85"/>
      <c r="E345" s="127">
        <f aca="true" t="shared" si="186" ref="E345:E354">F345*4+G345*9+H345*4</f>
        <v>0</v>
      </c>
      <c r="F345" s="158"/>
      <c r="G345" s="158"/>
      <c r="H345" s="159"/>
      <c r="I345" s="159"/>
      <c r="J345" s="378"/>
      <c r="K345" s="386">
        <f aca="true" t="shared" si="187" ref="K345:K354">E345/100*$J345</f>
        <v>0</v>
      </c>
      <c r="L345" s="221">
        <f aca="true" t="shared" si="188" ref="L345:L354">F345/100*$J345</f>
        <v>0</v>
      </c>
      <c r="M345" s="221">
        <f aca="true" t="shared" si="189" ref="M345:M354">G345/100*$J345</f>
        <v>0</v>
      </c>
      <c r="N345" s="221">
        <f aca="true" t="shared" si="190" ref="N345:N354">H345/100*$J345</f>
        <v>0</v>
      </c>
      <c r="O345" s="129">
        <f aca="true" t="shared" si="191" ref="O345:O354">I345/100*$J345</f>
        <v>0</v>
      </c>
      <c r="P345" s="91">
        <f>5.2*R345</f>
        <v>0</v>
      </c>
      <c r="Q345" s="127">
        <f>54/490*P345</f>
        <v>0</v>
      </c>
      <c r="R345" s="92"/>
      <c r="S345" s="93" t="s">
        <v>117</v>
      </c>
      <c r="T345" s="562">
        <f>Súlygrafikon!F33</f>
        <v>0</v>
      </c>
    </row>
    <row r="346" spans="1:20" ht="12.75">
      <c r="A346" s="556"/>
      <c r="B346" s="559"/>
      <c r="C346" s="559"/>
      <c r="D346" s="110"/>
      <c r="E346" s="106">
        <f t="shared" si="186"/>
        <v>0</v>
      </c>
      <c r="F346" s="107"/>
      <c r="G346" s="107"/>
      <c r="H346" s="108"/>
      <c r="I346" s="108"/>
      <c r="J346" s="387"/>
      <c r="K346" s="381">
        <f t="shared" si="187"/>
        <v>0</v>
      </c>
      <c r="L346" s="130">
        <f t="shared" si="188"/>
        <v>0</v>
      </c>
      <c r="M346" s="130">
        <f t="shared" si="189"/>
        <v>0</v>
      </c>
      <c r="N346" s="130">
        <f t="shared" si="190"/>
        <v>0</v>
      </c>
      <c r="O346" s="99">
        <f t="shared" si="191"/>
        <v>0</v>
      </c>
      <c r="P346" s="97">
        <f>8.2*R346</f>
        <v>0</v>
      </c>
      <c r="Q346" s="106">
        <f>54/490*P346</f>
        <v>0</v>
      </c>
      <c r="R346" s="100"/>
      <c r="S346" s="101" t="s">
        <v>118</v>
      </c>
      <c r="T346" s="563"/>
    </row>
    <row r="347" spans="1:20" ht="12.75">
      <c r="A347" s="556"/>
      <c r="B347" s="559"/>
      <c r="C347" s="559"/>
      <c r="D347" s="105"/>
      <c r="E347" s="142">
        <f t="shared" si="186"/>
        <v>0</v>
      </c>
      <c r="F347" s="107"/>
      <c r="G347" s="107"/>
      <c r="H347" s="108"/>
      <c r="I347" s="108"/>
      <c r="J347" s="387"/>
      <c r="K347" s="381">
        <f t="shared" si="187"/>
        <v>0</v>
      </c>
      <c r="L347" s="130">
        <f t="shared" si="188"/>
        <v>0</v>
      </c>
      <c r="M347" s="130">
        <f t="shared" si="189"/>
        <v>0</v>
      </c>
      <c r="N347" s="130">
        <f t="shared" si="190"/>
        <v>0</v>
      </c>
      <c r="O347" s="99">
        <f t="shared" si="191"/>
        <v>0</v>
      </c>
      <c r="P347" s="97">
        <f>11.2*R347</f>
        <v>0</v>
      </c>
      <c r="Q347" s="106">
        <f>54/490*P347</f>
        <v>0</v>
      </c>
      <c r="R347" s="100"/>
      <c r="S347" s="101" t="s">
        <v>119</v>
      </c>
      <c r="T347" s="563"/>
    </row>
    <row r="348" spans="1:20" ht="12.75">
      <c r="A348" s="556"/>
      <c r="B348" s="559"/>
      <c r="C348" s="559"/>
      <c r="D348" s="110"/>
      <c r="E348" s="106">
        <f t="shared" si="186"/>
        <v>0</v>
      </c>
      <c r="F348" s="107"/>
      <c r="G348" s="107"/>
      <c r="H348" s="108"/>
      <c r="I348" s="108"/>
      <c r="J348" s="387"/>
      <c r="K348" s="381">
        <f t="shared" si="187"/>
        <v>0</v>
      </c>
      <c r="L348" s="130">
        <f t="shared" si="188"/>
        <v>0</v>
      </c>
      <c r="M348" s="130">
        <f t="shared" si="189"/>
        <v>0</v>
      </c>
      <c r="N348" s="130">
        <f t="shared" si="190"/>
        <v>0</v>
      </c>
      <c r="O348" s="99">
        <f t="shared" si="191"/>
        <v>0</v>
      </c>
      <c r="P348" s="97">
        <f>19.4*R348</f>
        <v>0</v>
      </c>
      <c r="Q348" s="106">
        <f>54/490*P348</f>
        <v>0</v>
      </c>
      <c r="R348" s="100"/>
      <c r="S348" s="101" t="s">
        <v>121</v>
      </c>
      <c r="T348" s="563"/>
    </row>
    <row r="349" spans="1:20" ht="12.75">
      <c r="A349" s="556"/>
      <c r="B349" s="559"/>
      <c r="C349" s="559"/>
      <c r="D349" s="110"/>
      <c r="E349" s="106">
        <f t="shared" si="186"/>
        <v>0</v>
      </c>
      <c r="F349" s="107"/>
      <c r="G349" s="107"/>
      <c r="H349" s="108"/>
      <c r="I349" s="88"/>
      <c r="J349" s="380"/>
      <c r="K349" s="381">
        <f t="shared" si="187"/>
        <v>0</v>
      </c>
      <c r="L349" s="130">
        <f t="shared" si="188"/>
        <v>0</v>
      </c>
      <c r="M349" s="130">
        <f t="shared" si="189"/>
        <v>0</v>
      </c>
      <c r="N349" s="130">
        <f t="shared" si="190"/>
        <v>0</v>
      </c>
      <c r="O349" s="99">
        <f t="shared" si="191"/>
        <v>0</v>
      </c>
      <c r="P349" s="97"/>
      <c r="Q349" s="106"/>
      <c r="R349" s="100"/>
      <c r="S349" s="101"/>
      <c r="T349" s="563"/>
    </row>
    <row r="350" spans="1:20" ht="12.75">
      <c r="A350" s="556"/>
      <c r="B350" s="559"/>
      <c r="C350" s="559"/>
      <c r="D350" s="110"/>
      <c r="E350" s="106">
        <f t="shared" si="186"/>
        <v>0</v>
      </c>
      <c r="F350" s="107"/>
      <c r="G350" s="107"/>
      <c r="H350" s="108"/>
      <c r="I350" s="108"/>
      <c r="J350" s="387"/>
      <c r="K350" s="381">
        <f t="shared" si="187"/>
        <v>0</v>
      </c>
      <c r="L350" s="130">
        <f t="shared" si="188"/>
        <v>0</v>
      </c>
      <c r="M350" s="130">
        <f t="shared" si="189"/>
        <v>0</v>
      </c>
      <c r="N350" s="130">
        <f t="shared" si="190"/>
        <v>0</v>
      </c>
      <c r="O350" s="99">
        <f t="shared" si="191"/>
        <v>0</v>
      </c>
      <c r="P350" s="97"/>
      <c r="Q350" s="106"/>
      <c r="R350" s="100"/>
      <c r="S350" s="101"/>
      <c r="T350" s="563"/>
    </row>
    <row r="351" spans="1:20" ht="12.75">
      <c r="A351" s="556"/>
      <c r="B351" s="559"/>
      <c r="C351" s="559"/>
      <c r="D351" s="105"/>
      <c r="E351" s="106">
        <f t="shared" si="186"/>
        <v>0</v>
      </c>
      <c r="F351" s="107"/>
      <c r="G351" s="107"/>
      <c r="H351" s="108"/>
      <c r="I351" s="108"/>
      <c r="J351" s="387"/>
      <c r="K351" s="381">
        <f t="shared" si="187"/>
        <v>0</v>
      </c>
      <c r="L351" s="130">
        <f t="shared" si="188"/>
        <v>0</v>
      </c>
      <c r="M351" s="130">
        <f t="shared" si="189"/>
        <v>0</v>
      </c>
      <c r="N351" s="130">
        <f t="shared" si="190"/>
        <v>0</v>
      </c>
      <c r="O351" s="99">
        <f t="shared" si="191"/>
        <v>0</v>
      </c>
      <c r="P351" s="97"/>
      <c r="Q351" s="106"/>
      <c r="R351" s="100"/>
      <c r="S351" s="101"/>
      <c r="T351" s="563"/>
    </row>
    <row r="352" spans="1:20" ht="12.75">
      <c r="A352" s="556"/>
      <c r="B352" s="559"/>
      <c r="C352" s="559"/>
      <c r="D352" s="110"/>
      <c r="E352" s="106">
        <f t="shared" si="186"/>
        <v>0</v>
      </c>
      <c r="F352" s="107"/>
      <c r="G352" s="107"/>
      <c r="H352" s="108"/>
      <c r="I352" s="88"/>
      <c r="J352" s="380"/>
      <c r="K352" s="381">
        <f t="shared" si="187"/>
        <v>0</v>
      </c>
      <c r="L352" s="130">
        <f t="shared" si="188"/>
        <v>0</v>
      </c>
      <c r="M352" s="130">
        <f t="shared" si="189"/>
        <v>0</v>
      </c>
      <c r="N352" s="130">
        <f t="shared" si="190"/>
        <v>0</v>
      </c>
      <c r="O352" s="99">
        <f t="shared" si="191"/>
        <v>0</v>
      </c>
      <c r="P352" s="97"/>
      <c r="Q352" s="106"/>
      <c r="R352" s="100"/>
      <c r="S352" s="101"/>
      <c r="T352" s="563"/>
    </row>
    <row r="353" spans="1:20" ht="12.75">
      <c r="A353" s="556"/>
      <c r="B353" s="559"/>
      <c r="C353" s="559"/>
      <c r="D353" s="110"/>
      <c r="E353" s="106">
        <f t="shared" si="186"/>
        <v>0</v>
      </c>
      <c r="F353" s="107"/>
      <c r="G353" s="107"/>
      <c r="H353" s="108"/>
      <c r="I353" s="108"/>
      <c r="J353" s="403"/>
      <c r="K353" s="381">
        <f t="shared" si="187"/>
        <v>0</v>
      </c>
      <c r="L353" s="130">
        <f t="shared" si="188"/>
        <v>0</v>
      </c>
      <c r="M353" s="130">
        <f t="shared" si="189"/>
        <v>0</v>
      </c>
      <c r="N353" s="130">
        <f t="shared" si="190"/>
        <v>0</v>
      </c>
      <c r="O353" s="99">
        <f t="shared" si="191"/>
        <v>0</v>
      </c>
      <c r="P353" s="97"/>
      <c r="Q353" s="106"/>
      <c r="R353" s="100"/>
      <c r="S353" s="101"/>
      <c r="T353" s="563"/>
    </row>
    <row r="354" spans="1:20" ht="13.5" thickBot="1">
      <c r="A354" s="556"/>
      <c r="B354" s="559"/>
      <c r="C354" s="559"/>
      <c r="D354" s="357"/>
      <c r="E354" s="106">
        <f t="shared" si="186"/>
        <v>0</v>
      </c>
      <c r="F354" s="107"/>
      <c r="G354" s="107"/>
      <c r="H354" s="108"/>
      <c r="I354" s="108"/>
      <c r="J354" s="387"/>
      <c r="K354" s="381">
        <f t="shared" si="187"/>
        <v>0</v>
      </c>
      <c r="L354" s="130">
        <f t="shared" si="188"/>
        <v>0</v>
      </c>
      <c r="M354" s="130">
        <f t="shared" si="189"/>
        <v>0</v>
      </c>
      <c r="N354" s="130">
        <f t="shared" si="190"/>
        <v>0</v>
      </c>
      <c r="O354" s="144">
        <f t="shared" si="191"/>
        <v>0</v>
      </c>
      <c r="P354" s="115"/>
      <c r="Q354" s="267"/>
      <c r="R354" s="116"/>
      <c r="S354" s="117"/>
      <c r="T354" s="563"/>
    </row>
    <row r="355" spans="1:20" ht="13.5" thickBot="1">
      <c r="A355" s="556"/>
      <c r="B355" s="559"/>
      <c r="C355" s="559"/>
      <c r="D355" s="118" t="s">
        <v>657</v>
      </c>
      <c r="E355" s="393"/>
      <c r="F355" s="394"/>
      <c r="G355" s="394"/>
      <c r="H355" s="394"/>
      <c r="I355" s="394"/>
      <c r="J355" s="382">
        <f aca="true" t="shared" si="192" ref="J355:O355">SUM(J345:J354)</f>
        <v>0</v>
      </c>
      <c r="K355" s="383">
        <f t="shared" si="192"/>
        <v>0</v>
      </c>
      <c r="L355" s="121">
        <f t="shared" si="192"/>
        <v>0</v>
      </c>
      <c r="M355" s="121">
        <f t="shared" si="192"/>
        <v>0</v>
      </c>
      <c r="N355" s="121">
        <f t="shared" si="192"/>
        <v>0</v>
      </c>
      <c r="O355" s="122">
        <f t="shared" si="192"/>
        <v>0</v>
      </c>
      <c r="P355" s="123">
        <f>SUM(P347:P354)</f>
        <v>0</v>
      </c>
      <c r="Q355" s="120">
        <f>SUM(Q347:Q354)</f>
        <v>0</v>
      </c>
      <c r="R355" s="121"/>
      <c r="S355" s="122"/>
      <c r="T355" s="563"/>
    </row>
    <row r="356" spans="1:20" ht="13.5" thickBot="1">
      <c r="A356" s="557"/>
      <c r="B356" s="560"/>
      <c r="C356" s="560"/>
      <c r="D356" s="118" t="s">
        <v>824</v>
      </c>
      <c r="E356" s="393"/>
      <c r="F356" s="394"/>
      <c r="G356" s="394"/>
      <c r="H356" s="394"/>
      <c r="I356" s="394"/>
      <c r="J356" s="402"/>
      <c r="K356" s="384">
        <f>K272-K355</f>
        <v>648</v>
      </c>
      <c r="L356" s="369">
        <f>L272-L355</f>
        <v>0</v>
      </c>
      <c r="M356" s="369">
        <f>M272-M355</f>
        <v>0</v>
      </c>
      <c r="N356" s="369">
        <f>N272-N355</f>
        <v>162</v>
      </c>
      <c r="O356" s="385">
        <f>O272-O355</f>
        <v>25</v>
      </c>
      <c r="P356" s="370"/>
      <c r="Q356" s="371"/>
      <c r="R356" s="372"/>
      <c r="S356" s="373"/>
      <c r="T356" s="564"/>
    </row>
    <row r="357" spans="1:20" ht="13.5" thickTop="1">
      <c r="A357" s="569" t="s">
        <v>648</v>
      </c>
      <c r="B357" s="570"/>
      <c r="C357" s="571"/>
      <c r="D357" s="575" t="s">
        <v>109</v>
      </c>
      <c r="E357" s="578" t="s">
        <v>649</v>
      </c>
      <c r="F357" s="579"/>
      <c r="G357" s="579"/>
      <c r="H357" s="579"/>
      <c r="I357" s="580"/>
      <c r="J357" s="578" t="s">
        <v>650</v>
      </c>
      <c r="K357" s="581"/>
      <c r="L357" s="581"/>
      <c r="M357" s="581"/>
      <c r="N357" s="581"/>
      <c r="O357" s="580"/>
      <c r="P357" s="223"/>
      <c r="Q357" s="265" t="s">
        <v>416</v>
      </c>
      <c r="R357" s="222"/>
      <c r="S357" s="224"/>
      <c r="T357" s="60" t="s">
        <v>447</v>
      </c>
    </row>
    <row r="358" spans="1:20" ht="13.5" thickBot="1">
      <c r="A358" s="572"/>
      <c r="B358" s="573"/>
      <c r="C358" s="574"/>
      <c r="D358" s="576"/>
      <c r="E358" s="63" t="s">
        <v>654</v>
      </c>
      <c r="F358" s="64" t="s">
        <v>656</v>
      </c>
      <c r="G358" s="64" t="s">
        <v>483</v>
      </c>
      <c r="H358" s="65" t="s">
        <v>655</v>
      </c>
      <c r="I358" s="65" t="s">
        <v>371</v>
      </c>
      <c r="J358" s="374" t="s">
        <v>651</v>
      </c>
      <c r="K358" s="64" t="s">
        <v>654</v>
      </c>
      <c r="L358" s="64" t="s">
        <v>656</v>
      </c>
      <c r="M358" s="64" t="s">
        <v>483</v>
      </c>
      <c r="N358" s="64" t="s">
        <v>655</v>
      </c>
      <c r="O358" s="365" t="s">
        <v>371</v>
      </c>
      <c r="P358" s="67" t="s">
        <v>419</v>
      </c>
      <c r="Q358" s="63" t="s">
        <v>417</v>
      </c>
      <c r="R358" s="64" t="s">
        <v>418</v>
      </c>
      <c r="S358" s="68" t="s">
        <v>110</v>
      </c>
      <c r="T358" s="69" t="s">
        <v>142</v>
      </c>
    </row>
    <row r="359" spans="1:20" ht="13.5" thickBot="1">
      <c r="A359" s="269" t="s">
        <v>388</v>
      </c>
      <c r="B359" s="268"/>
      <c r="C359" s="297">
        <f>C360*0.8</f>
        <v>0</v>
      </c>
      <c r="D359" s="577"/>
      <c r="E359" s="74" t="s">
        <v>653</v>
      </c>
      <c r="F359" s="75" t="s">
        <v>652</v>
      </c>
      <c r="G359" s="75" t="s">
        <v>652</v>
      </c>
      <c r="H359" s="76" t="s">
        <v>652</v>
      </c>
      <c r="I359" s="76" t="s">
        <v>652</v>
      </c>
      <c r="J359" s="375" t="s">
        <v>652</v>
      </c>
      <c r="K359" s="75" t="s">
        <v>653</v>
      </c>
      <c r="L359" s="75" t="s">
        <v>652</v>
      </c>
      <c r="M359" s="75" t="s">
        <v>652</v>
      </c>
      <c r="N359" s="75" t="s">
        <v>652</v>
      </c>
      <c r="O359" s="280" t="s">
        <v>652</v>
      </c>
      <c r="P359" s="79" t="s">
        <v>112</v>
      </c>
      <c r="Q359" s="266" t="s">
        <v>652</v>
      </c>
      <c r="R359" s="80" t="s">
        <v>113</v>
      </c>
      <c r="S359" s="81"/>
      <c r="T359" s="82"/>
    </row>
    <row r="360" spans="1:20" ht="13.5" thickBot="1">
      <c r="A360" s="225" t="s">
        <v>448</v>
      </c>
      <c r="B360" s="270"/>
      <c r="C360" s="271">
        <f>T345</f>
        <v>0</v>
      </c>
      <c r="D360" s="195" t="s">
        <v>114</v>
      </c>
      <c r="E360" s="196"/>
      <c r="F360" s="197"/>
      <c r="G360" s="197"/>
      <c r="H360" s="197"/>
      <c r="I360" s="395"/>
      <c r="J360" s="391"/>
      <c r="K360" s="359">
        <f>IF($T$4=1,(C360*10+900)*1.2,(C360*7+700)*1.2)</f>
        <v>1080</v>
      </c>
      <c r="L360" s="399">
        <f>IF($T$4=1,C360*1.3,C360*1.2)</f>
        <v>0</v>
      </c>
      <c r="M360" s="399">
        <f>L360/2</f>
        <v>0</v>
      </c>
      <c r="N360" s="399">
        <f>(K360-L360*4-M360*9)/4</f>
        <v>270</v>
      </c>
      <c r="O360" s="400">
        <v>25</v>
      </c>
      <c r="P360" s="193">
        <v>600</v>
      </c>
      <c r="Q360" s="283"/>
      <c r="R360" s="363">
        <v>30</v>
      </c>
      <c r="S360" s="362" t="s">
        <v>797</v>
      </c>
      <c r="T360" s="229">
        <f>T$4</f>
        <v>1</v>
      </c>
    </row>
    <row r="361" spans="1:20" ht="13.5" thickBot="1">
      <c r="A361" s="219" t="s">
        <v>389</v>
      </c>
      <c r="B361" s="272"/>
      <c r="C361" s="273">
        <v>60</v>
      </c>
      <c r="D361" s="198" t="s">
        <v>457</v>
      </c>
      <c r="E361" s="199"/>
      <c r="F361" s="200"/>
      <c r="G361" s="200"/>
      <c r="H361" s="200"/>
      <c r="I361" s="396"/>
      <c r="J361" s="392"/>
      <c r="K361" s="360">
        <f>K360*C361/100</f>
        <v>648</v>
      </c>
      <c r="L361" s="398">
        <f>L360*C361/100</f>
        <v>0</v>
      </c>
      <c r="M361" s="398">
        <f>M360*C361/100</f>
        <v>0</v>
      </c>
      <c r="N361" s="398">
        <f>N360*C361/100</f>
        <v>162</v>
      </c>
      <c r="O361" s="401">
        <v>25</v>
      </c>
      <c r="P361" s="194">
        <v>600</v>
      </c>
      <c r="Q361" s="284"/>
      <c r="R361" s="75">
        <f>(220-50)*0.6</f>
        <v>102</v>
      </c>
      <c r="S361" s="361" t="s">
        <v>796</v>
      </c>
      <c r="T361" s="228" t="s">
        <v>452</v>
      </c>
    </row>
    <row r="362" spans="1:20" ht="12.75">
      <c r="A362" s="555">
        <f>A345+1</f>
        <v>39202</v>
      </c>
      <c r="B362" s="567" t="s">
        <v>116</v>
      </c>
      <c r="C362" s="568" t="str">
        <f>$C309</f>
        <v>Protein</v>
      </c>
      <c r="D362" s="85"/>
      <c r="E362" s="86">
        <f aca="true" t="shared" si="193" ref="E362:E371">F362*4+G362*9+H362*4</f>
        <v>0</v>
      </c>
      <c r="F362" s="87"/>
      <c r="G362" s="87"/>
      <c r="H362" s="88"/>
      <c r="I362" s="88"/>
      <c r="J362" s="380"/>
      <c r="K362" s="379">
        <f aca="true" t="shared" si="194" ref="K362:K371">E362/100*$J362</f>
        <v>0</v>
      </c>
      <c r="L362" s="281">
        <f aca="true" t="shared" si="195" ref="L362:L371">F362/100*$J362</f>
        <v>0</v>
      </c>
      <c r="M362" s="281">
        <f aca="true" t="shared" si="196" ref="M362:M371">G362/100*$J362</f>
        <v>0</v>
      </c>
      <c r="N362" s="281">
        <f aca="true" t="shared" si="197" ref="N362:N371">H362/100*$J362</f>
        <v>0</v>
      </c>
      <c r="O362" s="90">
        <f aca="true" t="shared" si="198" ref="O362:O371">I362/100*$J362</f>
        <v>0</v>
      </c>
      <c r="P362" s="91">
        <f>5.2*R362</f>
        <v>0</v>
      </c>
      <c r="Q362" s="127">
        <f>54/490*P362</f>
        <v>0</v>
      </c>
      <c r="R362" s="92"/>
      <c r="S362" s="93" t="s">
        <v>117</v>
      </c>
      <c r="T362" s="562">
        <f>Súlygrafikon!F34</f>
        <v>0</v>
      </c>
    </row>
    <row r="363" spans="1:20" ht="12.75">
      <c r="A363" s="556"/>
      <c r="B363" s="559"/>
      <c r="C363" s="559"/>
      <c r="D363" s="95"/>
      <c r="E363" s="86">
        <f t="shared" si="193"/>
        <v>0</v>
      </c>
      <c r="F363" s="87"/>
      <c r="G363" s="87"/>
      <c r="H363" s="88"/>
      <c r="I363" s="88"/>
      <c r="J363" s="380"/>
      <c r="K363" s="381">
        <f t="shared" si="194"/>
        <v>0</v>
      </c>
      <c r="L363" s="130">
        <f t="shared" si="195"/>
        <v>0</v>
      </c>
      <c r="M363" s="130">
        <f t="shared" si="196"/>
        <v>0</v>
      </c>
      <c r="N363" s="130">
        <f t="shared" si="197"/>
        <v>0</v>
      </c>
      <c r="O363" s="99">
        <f t="shared" si="198"/>
        <v>0</v>
      </c>
      <c r="P363" s="97">
        <f>8.2*R363</f>
        <v>0</v>
      </c>
      <c r="Q363" s="106">
        <f>54/490*P363</f>
        <v>0</v>
      </c>
      <c r="R363" s="100"/>
      <c r="S363" s="101" t="s">
        <v>118</v>
      </c>
      <c r="T363" s="563"/>
    </row>
    <row r="364" spans="1:20" ht="12.75">
      <c r="A364" s="556"/>
      <c r="B364" s="559"/>
      <c r="C364" s="559"/>
      <c r="D364" s="105"/>
      <c r="E364" s="106">
        <f t="shared" si="193"/>
        <v>0</v>
      </c>
      <c r="F364" s="107"/>
      <c r="G364" s="107"/>
      <c r="H364" s="108"/>
      <c r="I364" s="88"/>
      <c r="J364" s="380"/>
      <c r="K364" s="381">
        <f t="shared" si="194"/>
        <v>0</v>
      </c>
      <c r="L364" s="130">
        <f t="shared" si="195"/>
        <v>0</v>
      </c>
      <c r="M364" s="130">
        <f t="shared" si="196"/>
        <v>0</v>
      </c>
      <c r="N364" s="130">
        <f t="shared" si="197"/>
        <v>0</v>
      </c>
      <c r="O364" s="99">
        <f t="shared" si="198"/>
        <v>0</v>
      </c>
      <c r="P364" s="97">
        <f>11.2*R364</f>
        <v>0</v>
      </c>
      <c r="Q364" s="106">
        <f>54/490*P364</f>
        <v>0</v>
      </c>
      <c r="R364" s="100"/>
      <c r="S364" s="101" t="s">
        <v>119</v>
      </c>
      <c r="T364" s="563"/>
    </row>
    <row r="365" spans="1:20" ht="12.75">
      <c r="A365" s="556"/>
      <c r="B365" s="559"/>
      <c r="C365" s="559"/>
      <c r="D365" s="110"/>
      <c r="E365" s="106">
        <f t="shared" si="193"/>
        <v>0</v>
      </c>
      <c r="F365" s="107"/>
      <c r="G365" s="107"/>
      <c r="H365" s="108"/>
      <c r="I365" s="88"/>
      <c r="J365" s="380"/>
      <c r="K365" s="381">
        <f t="shared" si="194"/>
        <v>0</v>
      </c>
      <c r="L365" s="130">
        <f t="shared" si="195"/>
        <v>0</v>
      </c>
      <c r="M365" s="130">
        <f t="shared" si="196"/>
        <v>0</v>
      </c>
      <c r="N365" s="130">
        <f t="shared" si="197"/>
        <v>0</v>
      </c>
      <c r="O365" s="99">
        <f t="shared" si="198"/>
        <v>0</v>
      </c>
      <c r="P365" s="97">
        <f>19.4*R365</f>
        <v>0</v>
      </c>
      <c r="Q365" s="106">
        <f>54/490*P365</f>
        <v>0</v>
      </c>
      <c r="R365" s="100"/>
      <c r="S365" s="101" t="s">
        <v>121</v>
      </c>
      <c r="T365" s="563"/>
    </row>
    <row r="366" spans="1:20" ht="12.75">
      <c r="A366" s="556"/>
      <c r="B366" s="559"/>
      <c r="C366" s="559"/>
      <c r="D366" s="110"/>
      <c r="E366" s="106">
        <f t="shared" si="193"/>
        <v>0</v>
      </c>
      <c r="F366" s="107"/>
      <c r="G366" s="107"/>
      <c r="H366" s="108"/>
      <c r="I366" s="88"/>
      <c r="J366" s="380"/>
      <c r="K366" s="381">
        <f t="shared" si="194"/>
        <v>0</v>
      </c>
      <c r="L366" s="130">
        <f t="shared" si="195"/>
        <v>0</v>
      </c>
      <c r="M366" s="130">
        <f t="shared" si="196"/>
        <v>0</v>
      </c>
      <c r="N366" s="130">
        <f t="shared" si="197"/>
        <v>0</v>
      </c>
      <c r="O366" s="99">
        <f t="shared" si="198"/>
        <v>0</v>
      </c>
      <c r="P366" s="97"/>
      <c r="Q366" s="106"/>
      <c r="R366" s="100"/>
      <c r="S366" s="101"/>
      <c r="T366" s="563"/>
    </row>
    <row r="367" spans="1:20" ht="12.75">
      <c r="A367" s="556"/>
      <c r="B367" s="559"/>
      <c r="C367" s="559"/>
      <c r="D367" s="110"/>
      <c r="E367" s="106">
        <f t="shared" si="193"/>
        <v>0</v>
      </c>
      <c r="F367" s="107"/>
      <c r="G367" s="107"/>
      <c r="H367" s="108"/>
      <c r="I367" s="88"/>
      <c r="J367" s="380"/>
      <c r="K367" s="381">
        <f t="shared" si="194"/>
        <v>0</v>
      </c>
      <c r="L367" s="130">
        <f t="shared" si="195"/>
        <v>0</v>
      </c>
      <c r="M367" s="130">
        <f t="shared" si="196"/>
        <v>0</v>
      </c>
      <c r="N367" s="130">
        <f t="shared" si="197"/>
        <v>0</v>
      </c>
      <c r="O367" s="99">
        <f t="shared" si="198"/>
        <v>0</v>
      </c>
      <c r="P367" s="97"/>
      <c r="Q367" s="106"/>
      <c r="R367" s="100"/>
      <c r="S367" s="101"/>
      <c r="T367" s="563"/>
    </row>
    <row r="368" spans="1:20" ht="12.75">
      <c r="A368" s="556"/>
      <c r="B368" s="559"/>
      <c r="C368" s="559"/>
      <c r="D368" s="105"/>
      <c r="E368" s="106">
        <f t="shared" si="193"/>
        <v>0</v>
      </c>
      <c r="F368" s="107"/>
      <c r="G368" s="107"/>
      <c r="H368" s="108"/>
      <c r="I368" s="88"/>
      <c r="J368" s="380"/>
      <c r="K368" s="381">
        <f t="shared" si="194"/>
        <v>0</v>
      </c>
      <c r="L368" s="130">
        <f t="shared" si="195"/>
        <v>0</v>
      </c>
      <c r="M368" s="130">
        <f t="shared" si="196"/>
        <v>0</v>
      </c>
      <c r="N368" s="130">
        <f t="shared" si="197"/>
        <v>0</v>
      </c>
      <c r="O368" s="99">
        <f t="shared" si="198"/>
        <v>0</v>
      </c>
      <c r="P368" s="97"/>
      <c r="Q368" s="106"/>
      <c r="R368" s="100"/>
      <c r="S368" s="101"/>
      <c r="T368" s="563"/>
    </row>
    <row r="369" spans="1:20" ht="12.75">
      <c r="A369" s="556"/>
      <c r="B369" s="559"/>
      <c r="C369" s="559"/>
      <c r="D369" s="110"/>
      <c r="E369" s="106">
        <f t="shared" si="193"/>
        <v>0</v>
      </c>
      <c r="F369" s="107"/>
      <c r="G369" s="107"/>
      <c r="H369" s="108"/>
      <c r="I369" s="88"/>
      <c r="J369" s="380"/>
      <c r="K369" s="381">
        <f t="shared" si="194"/>
        <v>0</v>
      </c>
      <c r="L369" s="130">
        <f t="shared" si="195"/>
        <v>0</v>
      </c>
      <c r="M369" s="130">
        <f t="shared" si="196"/>
        <v>0</v>
      </c>
      <c r="N369" s="130">
        <f t="shared" si="197"/>
        <v>0</v>
      </c>
      <c r="O369" s="99">
        <f t="shared" si="198"/>
        <v>0</v>
      </c>
      <c r="P369" s="97"/>
      <c r="Q369" s="106"/>
      <c r="R369" s="100"/>
      <c r="S369" s="101"/>
      <c r="T369" s="563"/>
    </row>
    <row r="370" spans="1:20" ht="12.75">
      <c r="A370" s="556"/>
      <c r="B370" s="559"/>
      <c r="C370" s="559"/>
      <c r="D370" s="110"/>
      <c r="E370" s="106">
        <f t="shared" si="193"/>
        <v>0</v>
      </c>
      <c r="F370" s="107"/>
      <c r="G370" s="107"/>
      <c r="H370" s="108"/>
      <c r="I370" s="88"/>
      <c r="J370" s="380"/>
      <c r="K370" s="381">
        <f t="shared" si="194"/>
        <v>0</v>
      </c>
      <c r="L370" s="130">
        <f t="shared" si="195"/>
        <v>0</v>
      </c>
      <c r="M370" s="130">
        <f t="shared" si="196"/>
        <v>0</v>
      </c>
      <c r="N370" s="130">
        <f t="shared" si="197"/>
        <v>0</v>
      </c>
      <c r="O370" s="99">
        <f t="shared" si="198"/>
        <v>0</v>
      </c>
      <c r="P370" s="97"/>
      <c r="Q370" s="106"/>
      <c r="R370" s="100"/>
      <c r="S370" s="101"/>
      <c r="T370" s="563"/>
    </row>
    <row r="371" spans="1:20" ht="13.5" thickBot="1">
      <c r="A371" s="556"/>
      <c r="B371" s="559"/>
      <c r="C371" s="559"/>
      <c r="D371" s="114"/>
      <c r="E371" s="106">
        <f t="shared" si="193"/>
        <v>0</v>
      </c>
      <c r="F371" s="107"/>
      <c r="G371" s="107"/>
      <c r="H371" s="108"/>
      <c r="I371" s="88"/>
      <c r="J371" s="380"/>
      <c r="K371" s="381">
        <f t="shared" si="194"/>
        <v>0</v>
      </c>
      <c r="L371" s="130">
        <f t="shared" si="195"/>
        <v>0</v>
      </c>
      <c r="M371" s="130">
        <f t="shared" si="196"/>
        <v>0</v>
      </c>
      <c r="N371" s="130">
        <f t="shared" si="197"/>
        <v>0</v>
      </c>
      <c r="O371" s="144">
        <f t="shared" si="198"/>
        <v>0</v>
      </c>
      <c r="P371" s="115"/>
      <c r="Q371" s="267"/>
      <c r="R371" s="116"/>
      <c r="S371" s="117"/>
      <c r="T371" s="563"/>
    </row>
    <row r="372" spans="1:20" ht="13.5" thickBot="1">
      <c r="A372" s="556"/>
      <c r="B372" s="559"/>
      <c r="C372" s="559"/>
      <c r="D372" s="118" t="s">
        <v>657</v>
      </c>
      <c r="E372" s="393"/>
      <c r="F372" s="394"/>
      <c r="G372" s="394"/>
      <c r="H372" s="394"/>
      <c r="I372" s="394"/>
      <c r="J372" s="382">
        <f aca="true" t="shared" si="199" ref="J372:O372">SUM(J362:J371)</f>
        <v>0</v>
      </c>
      <c r="K372" s="383">
        <f t="shared" si="199"/>
        <v>0</v>
      </c>
      <c r="L372" s="121">
        <f t="shared" si="199"/>
        <v>0</v>
      </c>
      <c r="M372" s="121">
        <f t="shared" si="199"/>
        <v>0</v>
      </c>
      <c r="N372" s="121">
        <f t="shared" si="199"/>
        <v>0</v>
      </c>
      <c r="O372" s="122">
        <f t="shared" si="199"/>
        <v>0</v>
      </c>
      <c r="P372" s="123">
        <f>SUM(P364:P371)</f>
        <v>0</v>
      </c>
      <c r="Q372" s="120">
        <f>SUM(Q364:Q371)</f>
        <v>0</v>
      </c>
      <c r="R372" s="121"/>
      <c r="S372" s="122"/>
      <c r="T372" s="563"/>
    </row>
    <row r="373" spans="1:20" ht="13.5" thickBot="1">
      <c r="A373" s="557"/>
      <c r="B373" s="560"/>
      <c r="C373" s="560"/>
      <c r="D373" s="118" t="s">
        <v>824</v>
      </c>
      <c r="E373" s="393"/>
      <c r="F373" s="394"/>
      <c r="G373" s="394"/>
      <c r="H373" s="394"/>
      <c r="I373" s="394"/>
      <c r="J373" s="402"/>
      <c r="K373" s="384">
        <f>K361-K372</f>
        <v>648</v>
      </c>
      <c r="L373" s="369">
        <f>L361-L372</f>
        <v>0</v>
      </c>
      <c r="M373" s="369">
        <f>M361-M372</f>
        <v>0</v>
      </c>
      <c r="N373" s="369">
        <f>N361-N372</f>
        <v>162</v>
      </c>
      <c r="O373" s="385">
        <f>O361-O372</f>
        <v>25</v>
      </c>
      <c r="P373" s="370"/>
      <c r="Q373" s="371"/>
      <c r="R373" s="372"/>
      <c r="S373" s="373"/>
      <c r="T373" s="564"/>
    </row>
    <row r="374" spans="1:20" ht="13.5" thickTop="1">
      <c r="A374" s="555">
        <f>A362+1</f>
        <v>39203</v>
      </c>
      <c r="B374" s="565" t="s">
        <v>123</v>
      </c>
      <c r="C374" s="566" t="str">
        <f>$C321</f>
        <v>Keményítő</v>
      </c>
      <c r="D374" s="85"/>
      <c r="E374" s="86">
        <f aca="true" t="shared" si="200" ref="E374:E379">F374*4+G374*9+H374*4</f>
        <v>0</v>
      </c>
      <c r="F374" s="87"/>
      <c r="G374" s="87"/>
      <c r="H374" s="88"/>
      <c r="I374" s="88"/>
      <c r="J374" s="378"/>
      <c r="K374" s="386">
        <f aca="true" t="shared" si="201" ref="K374:K383">E374/100*$J374</f>
        <v>0</v>
      </c>
      <c r="L374" s="221">
        <f aca="true" t="shared" si="202" ref="L374:L383">F374/100*$J374</f>
        <v>0</v>
      </c>
      <c r="M374" s="221">
        <f aca="true" t="shared" si="203" ref="M374:M383">G374/100*$J374</f>
        <v>0</v>
      </c>
      <c r="N374" s="221">
        <f aca="true" t="shared" si="204" ref="N374:N383">H374/100*$J374</f>
        <v>0</v>
      </c>
      <c r="O374" s="129">
        <f aca="true" t="shared" si="205" ref="O374:O383">I374/100*$J374</f>
        <v>0</v>
      </c>
      <c r="P374" s="91">
        <f>5.2*R374</f>
        <v>0</v>
      </c>
      <c r="Q374" s="127">
        <f>54/490*P374</f>
        <v>0</v>
      </c>
      <c r="R374" s="92"/>
      <c r="S374" s="93" t="s">
        <v>117</v>
      </c>
      <c r="T374" s="562">
        <f>Súlygrafikon!F35</f>
        <v>0</v>
      </c>
    </row>
    <row r="375" spans="1:20" ht="12.75">
      <c r="A375" s="556"/>
      <c r="B375" s="559"/>
      <c r="C375" s="559"/>
      <c r="D375" s="95"/>
      <c r="E375" s="86">
        <f t="shared" si="200"/>
        <v>0</v>
      </c>
      <c r="F375" s="87"/>
      <c r="G375" s="87"/>
      <c r="H375" s="88"/>
      <c r="I375" s="88"/>
      <c r="J375" s="380"/>
      <c r="K375" s="381">
        <f t="shared" si="201"/>
        <v>0</v>
      </c>
      <c r="L375" s="130">
        <f t="shared" si="202"/>
        <v>0</v>
      </c>
      <c r="M375" s="130">
        <f t="shared" si="203"/>
        <v>0</v>
      </c>
      <c r="N375" s="130">
        <f t="shared" si="204"/>
        <v>0</v>
      </c>
      <c r="O375" s="99">
        <f t="shared" si="205"/>
        <v>0</v>
      </c>
      <c r="P375" s="97">
        <f>8.2*R375</f>
        <v>0</v>
      </c>
      <c r="Q375" s="106">
        <f>54/490*P375</f>
        <v>0</v>
      </c>
      <c r="R375" s="100"/>
      <c r="S375" s="101" t="s">
        <v>118</v>
      </c>
      <c r="T375" s="563"/>
    </row>
    <row r="376" spans="1:20" ht="12.75">
      <c r="A376" s="556"/>
      <c r="B376" s="559"/>
      <c r="C376" s="559"/>
      <c r="D376" s="105"/>
      <c r="E376" s="106">
        <f t="shared" si="200"/>
        <v>0</v>
      </c>
      <c r="F376" s="107"/>
      <c r="G376" s="107"/>
      <c r="H376" s="108"/>
      <c r="I376" s="88"/>
      <c r="J376" s="380"/>
      <c r="K376" s="381">
        <f t="shared" si="201"/>
        <v>0</v>
      </c>
      <c r="L376" s="130">
        <f t="shared" si="202"/>
        <v>0</v>
      </c>
      <c r="M376" s="130">
        <f t="shared" si="203"/>
        <v>0</v>
      </c>
      <c r="N376" s="130">
        <f t="shared" si="204"/>
        <v>0</v>
      </c>
      <c r="O376" s="99">
        <f t="shared" si="205"/>
        <v>0</v>
      </c>
      <c r="P376" s="97">
        <f>11.2*R376</f>
        <v>0</v>
      </c>
      <c r="Q376" s="106">
        <f>54/490*P376</f>
        <v>0</v>
      </c>
      <c r="R376" s="100"/>
      <c r="S376" s="101" t="s">
        <v>119</v>
      </c>
      <c r="T376" s="563"/>
    </row>
    <row r="377" spans="1:20" ht="12.75">
      <c r="A377" s="556"/>
      <c r="B377" s="559"/>
      <c r="C377" s="559"/>
      <c r="D377" s="110"/>
      <c r="E377" s="106">
        <f t="shared" si="200"/>
        <v>0</v>
      </c>
      <c r="F377" s="107"/>
      <c r="G377" s="107"/>
      <c r="H377" s="108"/>
      <c r="I377" s="88"/>
      <c r="J377" s="380"/>
      <c r="K377" s="381">
        <f t="shared" si="201"/>
        <v>0</v>
      </c>
      <c r="L377" s="130">
        <f t="shared" si="202"/>
        <v>0</v>
      </c>
      <c r="M377" s="130">
        <f t="shared" si="203"/>
        <v>0</v>
      </c>
      <c r="N377" s="130">
        <f t="shared" si="204"/>
        <v>0</v>
      </c>
      <c r="O377" s="99">
        <f t="shared" si="205"/>
        <v>0</v>
      </c>
      <c r="P377" s="97">
        <f>19.4*R377</f>
        <v>0</v>
      </c>
      <c r="Q377" s="106">
        <f>54/490*P377</f>
        <v>0</v>
      </c>
      <c r="R377" s="100"/>
      <c r="S377" s="101" t="s">
        <v>121</v>
      </c>
      <c r="T377" s="563"/>
    </row>
    <row r="378" spans="1:20" ht="12.75">
      <c r="A378" s="556"/>
      <c r="B378" s="559"/>
      <c r="C378" s="559"/>
      <c r="D378" s="110"/>
      <c r="E378" s="106">
        <f t="shared" si="200"/>
        <v>0</v>
      </c>
      <c r="F378" s="107"/>
      <c r="G378" s="107"/>
      <c r="H378" s="108"/>
      <c r="I378" s="88"/>
      <c r="J378" s="380"/>
      <c r="K378" s="381">
        <f t="shared" si="201"/>
        <v>0</v>
      </c>
      <c r="L378" s="130">
        <f t="shared" si="202"/>
        <v>0</v>
      </c>
      <c r="M378" s="130">
        <f t="shared" si="203"/>
        <v>0</v>
      </c>
      <c r="N378" s="130">
        <f t="shared" si="204"/>
        <v>0</v>
      </c>
      <c r="O378" s="99">
        <f t="shared" si="205"/>
        <v>0</v>
      </c>
      <c r="P378" s="97"/>
      <c r="Q378" s="106"/>
      <c r="R378" s="100"/>
      <c r="S378" s="101"/>
      <c r="T378" s="563"/>
    </row>
    <row r="379" spans="1:20" ht="12.75">
      <c r="A379" s="556"/>
      <c r="B379" s="559"/>
      <c r="C379" s="559"/>
      <c r="D379" s="110"/>
      <c r="E379" s="106">
        <f t="shared" si="200"/>
        <v>0</v>
      </c>
      <c r="F379" s="107"/>
      <c r="G379" s="107"/>
      <c r="H379" s="108"/>
      <c r="I379" s="88"/>
      <c r="J379" s="380"/>
      <c r="K379" s="381">
        <f t="shared" si="201"/>
        <v>0</v>
      </c>
      <c r="L379" s="130">
        <f t="shared" si="202"/>
        <v>0</v>
      </c>
      <c r="M379" s="130">
        <f t="shared" si="203"/>
        <v>0</v>
      </c>
      <c r="N379" s="130">
        <f t="shared" si="204"/>
        <v>0</v>
      </c>
      <c r="O379" s="99">
        <f t="shared" si="205"/>
        <v>0</v>
      </c>
      <c r="P379" s="97"/>
      <c r="Q379" s="106"/>
      <c r="R379" s="100"/>
      <c r="S379" s="101"/>
      <c r="T379" s="563"/>
    </row>
    <row r="380" spans="1:20" ht="12.75">
      <c r="A380" s="556"/>
      <c r="B380" s="559"/>
      <c r="C380" s="559"/>
      <c r="D380" s="404"/>
      <c r="E380" s="106">
        <f>F380*4+G380*9+H380*4</f>
        <v>0</v>
      </c>
      <c r="F380" s="107"/>
      <c r="G380" s="107"/>
      <c r="H380" s="108"/>
      <c r="I380" s="88"/>
      <c r="J380" s="380"/>
      <c r="K380" s="381">
        <f t="shared" si="201"/>
        <v>0</v>
      </c>
      <c r="L380" s="130">
        <f t="shared" si="202"/>
        <v>0</v>
      </c>
      <c r="M380" s="130">
        <f t="shared" si="203"/>
        <v>0</v>
      </c>
      <c r="N380" s="130">
        <f t="shared" si="204"/>
        <v>0</v>
      </c>
      <c r="O380" s="99">
        <f t="shared" si="205"/>
        <v>0</v>
      </c>
      <c r="P380" s="97"/>
      <c r="Q380" s="106"/>
      <c r="R380" s="100"/>
      <c r="S380" s="101"/>
      <c r="T380" s="563"/>
    </row>
    <row r="381" spans="1:20" ht="12.75">
      <c r="A381" s="556"/>
      <c r="B381" s="559"/>
      <c r="C381" s="559"/>
      <c r="D381" s="110"/>
      <c r="E381" s="106">
        <f>F381*4+G381*9+H381*4</f>
        <v>0</v>
      </c>
      <c r="F381" s="107"/>
      <c r="G381" s="107"/>
      <c r="H381" s="108"/>
      <c r="I381" s="88"/>
      <c r="J381" s="380"/>
      <c r="K381" s="381">
        <f t="shared" si="201"/>
        <v>0</v>
      </c>
      <c r="L381" s="130">
        <f t="shared" si="202"/>
        <v>0</v>
      </c>
      <c r="M381" s="130">
        <f t="shared" si="203"/>
        <v>0</v>
      </c>
      <c r="N381" s="130">
        <f t="shared" si="204"/>
        <v>0</v>
      </c>
      <c r="O381" s="99">
        <f t="shared" si="205"/>
        <v>0</v>
      </c>
      <c r="P381" s="97"/>
      <c r="Q381" s="106"/>
      <c r="R381" s="100"/>
      <c r="S381" s="101"/>
      <c r="T381" s="563"/>
    </row>
    <row r="382" spans="1:20" ht="12.75">
      <c r="A382" s="556"/>
      <c r="B382" s="559"/>
      <c r="C382" s="559"/>
      <c r="D382" s="110"/>
      <c r="E382" s="106">
        <f>F382*4+G382*9+H382*4</f>
        <v>0</v>
      </c>
      <c r="F382" s="107"/>
      <c r="G382" s="107"/>
      <c r="H382" s="108"/>
      <c r="I382" s="88"/>
      <c r="J382" s="380"/>
      <c r="K382" s="381">
        <f t="shared" si="201"/>
        <v>0</v>
      </c>
      <c r="L382" s="130">
        <f t="shared" si="202"/>
        <v>0</v>
      </c>
      <c r="M382" s="130">
        <f t="shared" si="203"/>
        <v>0</v>
      </c>
      <c r="N382" s="130">
        <f t="shared" si="204"/>
        <v>0</v>
      </c>
      <c r="O382" s="99">
        <f t="shared" si="205"/>
        <v>0</v>
      </c>
      <c r="P382" s="97"/>
      <c r="Q382" s="106"/>
      <c r="R382" s="100"/>
      <c r="S382" s="101"/>
      <c r="T382" s="563"/>
    </row>
    <row r="383" spans="1:20" ht="13.5" thickBot="1">
      <c r="A383" s="556"/>
      <c r="B383" s="559"/>
      <c r="C383" s="559"/>
      <c r="D383" s="114"/>
      <c r="E383" s="106">
        <f>F383*4+G383*9+H383*4</f>
        <v>0</v>
      </c>
      <c r="F383" s="107"/>
      <c r="G383" s="107"/>
      <c r="H383" s="108"/>
      <c r="I383" s="108"/>
      <c r="J383" s="387"/>
      <c r="K383" s="381">
        <f t="shared" si="201"/>
        <v>0</v>
      </c>
      <c r="L383" s="130">
        <f t="shared" si="202"/>
        <v>0</v>
      </c>
      <c r="M383" s="130">
        <f t="shared" si="203"/>
        <v>0</v>
      </c>
      <c r="N383" s="130">
        <f t="shared" si="204"/>
        <v>0</v>
      </c>
      <c r="O383" s="144">
        <f t="shared" si="205"/>
        <v>0</v>
      </c>
      <c r="P383" s="115"/>
      <c r="Q383" s="267"/>
      <c r="R383" s="116"/>
      <c r="S383" s="117"/>
      <c r="T383" s="563"/>
    </row>
    <row r="384" spans="1:20" ht="13.5" thickBot="1">
      <c r="A384" s="556"/>
      <c r="B384" s="559"/>
      <c r="C384" s="559"/>
      <c r="D384" s="118" t="s">
        <v>657</v>
      </c>
      <c r="E384" s="393"/>
      <c r="F384" s="394"/>
      <c r="G384" s="394"/>
      <c r="H384" s="394"/>
      <c r="I384" s="394"/>
      <c r="J384" s="382">
        <f aca="true" t="shared" si="206" ref="J384:O384">SUM(J374:J383)</f>
        <v>0</v>
      </c>
      <c r="K384" s="383">
        <f t="shared" si="206"/>
        <v>0</v>
      </c>
      <c r="L384" s="121">
        <f t="shared" si="206"/>
        <v>0</v>
      </c>
      <c r="M384" s="121">
        <f t="shared" si="206"/>
        <v>0</v>
      </c>
      <c r="N384" s="121">
        <f t="shared" si="206"/>
        <v>0</v>
      </c>
      <c r="O384" s="122">
        <f t="shared" si="206"/>
        <v>0</v>
      </c>
      <c r="P384" s="123">
        <f>SUM(P376:P383)</f>
        <v>0</v>
      </c>
      <c r="Q384" s="120">
        <f>SUM(Q376:Q383)</f>
        <v>0</v>
      </c>
      <c r="R384" s="121"/>
      <c r="S384" s="122"/>
      <c r="T384" s="563"/>
    </row>
    <row r="385" spans="1:20" ht="13.5" thickBot="1">
      <c r="A385" s="557"/>
      <c r="B385" s="560"/>
      <c r="C385" s="560"/>
      <c r="D385" s="118" t="s">
        <v>824</v>
      </c>
      <c r="E385" s="393"/>
      <c r="F385" s="394"/>
      <c r="G385" s="394"/>
      <c r="H385" s="394"/>
      <c r="I385" s="394"/>
      <c r="J385" s="402"/>
      <c r="K385" s="384">
        <f>K361-K384</f>
        <v>648</v>
      </c>
      <c r="L385" s="369">
        <f>L361-L384</f>
        <v>0</v>
      </c>
      <c r="M385" s="369">
        <f>M361-M384</f>
        <v>0</v>
      </c>
      <c r="N385" s="369">
        <f>N361-N384</f>
        <v>162</v>
      </c>
      <c r="O385" s="385">
        <f>O361-O384</f>
        <v>25</v>
      </c>
      <c r="P385" s="370"/>
      <c r="Q385" s="371"/>
      <c r="R385" s="372"/>
      <c r="S385" s="373"/>
      <c r="T385" s="564"/>
    </row>
    <row r="386" spans="1:20" ht="13.5" thickTop="1">
      <c r="A386" s="555">
        <f>A374+1</f>
        <v>39204</v>
      </c>
      <c r="B386" s="565" t="s">
        <v>137</v>
      </c>
      <c r="C386" s="566" t="str">
        <f>$C333</f>
        <v>Szénhidrát</v>
      </c>
      <c r="D386" s="85"/>
      <c r="E386" s="86">
        <f aca="true" t="shared" si="207" ref="E386:E395">F386*4+G386*9+H386*4</f>
        <v>0</v>
      </c>
      <c r="F386" s="87"/>
      <c r="G386" s="87"/>
      <c r="H386" s="88"/>
      <c r="I386" s="88"/>
      <c r="J386" s="378"/>
      <c r="K386" s="386">
        <f aca="true" t="shared" si="208" ref="K386:K395">E386/100*$J386</f>
        <v>0</v>
      </c>
      <c r="L386" s="221">
        <f aca="true" t="shared" si="209" ref="L386:L395">F386/100*$J386</f>
        <v>0</v>
      </c>
      <c r="M386" s="221">
        <f aca="true" t="shared" si="210" ref="M386:M395">G386/100*$J386</f>
        <v>0</v>
      </c>
      <c r="N386" s="221">
        <f aca="true" t="shared" si="211" ref="N386:N395">H386/100*$J386</f>
        <v>0</v>
      </c>
      <c r="O386" s="129">
        <f aca="true" t="shared" si="212" ref="O386:O395">I386/100*$J386</f>
        <v>0</v>
      </c>
      <c r="P386" s="91">
        <f>5.2*R386</f>
        <v>0</v>
      </c>
      <c r="Q386" s="127">
        <f>54/490*P386</f>
        <v>0</v>
      </c>
      <c r="R386" s="92"/>
      <c r="S386" s="93" t="s">
        <v>117</v>
      </c>
      <c r="T386" s="562">
        <f>Súlygrafikon!F36</f>
        <v>0</v>
      </c>
    </row>
    <row r="387" spans="1:20" ht="12.75">
      <c r="A387" s="556"/>
      <c r="B387" s="559"/>
      <c r="C387" s="559"/>
      <c r="D387" s="95"/>
      <c r="E387" s="86">
        <f t="shared" si="207"/>
        <v>0</v>
      </c>
      <c r="F387" s="87"/>
      <c r="G387" s="87"/>
      <c r="H387" s="88"/>
      <c r="I387" s="88"/>
      <c r="J387" s="380"/>
      <c r="K387" s="381">
        <f t="shared" si="208"/>
        <v>0</v>
      </c>
      <c r="L387" s="130">
        <f t="shared" si="209"/>
        <v>0</v>
      </c>
      <c r="M387" s="130">
        <f t="shared" si="210"/>
        <v>0</v>
      </c>
      <c r="N387" s="130">
        <f t="shared" si="211"/>
        <v>0</v>
      </c>
      <c r="O387" s="99">
        <f t="shared" si="212"/>
        <v>0</v>
      </c>
      <c r="P387" s="97">
        <f>8.2*R387</f>
        <v>82</v>
      </c>
      <c r="Q387" s="106">
        <f>54/490*P387</f>
        <v>9.036734693877552</v>
      </c>
      <c r="R387" s="100">
        <v>10</v>
      </c>
      <c r="S387" s="101" t="s">
        <v>118</v>
      </c>
      <c r="T387" s="563"/>
    </row>
    <row r="388" spans="1:20" ht="12.75">
      <c r="A388" s="556"/>
      <c r="B388" s="559"/>
      <c r="C388" s="559"/>
      <c r="D388" s="105"/>
      <c r="E388" s="106">
        <f t="shared" si="207"/>
        <v>0</v>
      </c>
      <c r="F388" s="107"/>
      <c r="G388" s="107"/>
      <c r="H388" s="108"/>
      <c r="I388" s="88"/>
      <c r="J388" s="380"/>
      <c r="K388" s="381">
        <f t="shared" si="208"/>
        <v>0</v>
      </c>
      <c r="L388" s="130">
        <f t="shared" si="209"/>
        <v>0</v>
      </c>
      <c r="M388" s="130">
        <f t="shared" si="210"/>
        <v>0</v>
      </c>
      <c r="N388" s="130">
        <f t="shared" si="211"/>
        <v>0</v>
      </c>
      <c r="O388" s="99">
        <f t="shared" si="212"/>
        <v>0</v>
      </c>
      <c r="P388" s="97">
        <f>11.2*R388</f>
        <v>0</v>
      </c>
      <c r="Q388" s="106">
        <f>54/490*P388</f>
        <v>0</v>
      </c>
      <c r="R388" s="100"/>
      <c r="S388" s="101" t="s">
        <v>119</v>
      </c>
      <c r="T388" s="563"/>
    </row>
    <row r="389" spans="1:20" ht="12.75">
      <c r="A389" s="556"/>
      <c r="B389" s="559"/>
      <c r="C389" s="559"/>
      <c r="D389" s="95"/>
      <c r="E389" s="106">
        <f t="shared" si="207"/>
        <v>0</v>
      </c>
      <c r="F389" s="107"/>
      <c r="G389" s="107"/>
      <c r="H389" s="108"/>
      <c r="I389" s="88"/>
      <c r="J389" s="380"/>
      <c r="K389" s="381">
        <f t="shared" si="208"/>
        <v>0</v>
      </c>
      <c r="L389" s="130">
        <f t="shared" si="209"/>
        <v>0</v>
      </c>
      <c r="M389" s="130">
        <f t="shared" si="210"/>
        <v>0</v>
      </c>
      <c r="N389" s="130">
        <f t="shared" si="211"/>
        <v>0</v>
      </c>
      <c r="O389" s="99">
        <f t="shared" si="212"/>
        <v>0</v>
      </c>
      <c r="P389" s="97">
        <f>19.4*R389</f>
        <v>0</v>
      </c>
      <c r="Q389" s="106">
        <f>54/490*P389</f>
        <v>0</v>
      </c>
      <c r="R389" s="100"/>
      <c r="S389" s="101" t="s">
        <v>121</v>
      </c>
      <c r="T389" s="563"/>
    </row>
    <row r="390" spans="1:20" ht="12.75">
      <c r="A390" s="556"/>
      <c r="B390" s="559"/>
      <c r="C390" s="559"/>
      <c r="D390" s="95"/>
      <c r="E390" s="106">
        <f t="shared" si="207"/>
        <v>0</v>
      </c>
      <c r="F390" s="107"/>
      <c r="G390" s="107"/>
      <c r="H390" s="108"/>
      <c r="I390" s="88"/>
      <c r="J390" s="380"/>
      <c r="K390" s="381">
        <f t="shared" si="208"/>
        <v>0</v>
      </c>
      <c r="L390" s="130">
        <f t="shared" si="209"/>
        <v>0</v>
      </c>
      <c r="M390" s="130">
        <f t="shared" si="210"/>
        <v>0</v>
      </c>
      <c r="N390" s="130">
        <f t="shared" si="211"/>
        <v>0</v>
      </c>
      <c r="O390" s="99">
        <f t="shared" si="212"/>
        <v>0</v>
      </c>
      <c r="P390" s="97"/>
      <c r="Q390" s="106"/>
      <c r="R390" s="100"/>
      <c r="S390" s="101"/>
      <c r="T390" s="563"/>
    </row>
    <row r="391" spans="1:20" ht="12.75">
      <c r="A391" s="556"/>
      <c r="B391" s="559"/>
      <c r="C391" s="559"/>
      <c r="D391" s="364"/>
      <c r="E391" s="106">
        <f t="shared" si="207"/>
        <v>0</v>
      </c>
      <c r="F391" s="107"/>
      <c r="G391" s="107"/>
      <c r="H391" s="108"/>
      <c r="I391" s="88"/>
      <c r="J391" s="380"/>
      <c r="K391" s="381">
        <f t="shared" si="208"/>
        <v>0</v>
      </c>
      <c r="L391" s="130">
        <f t="shared" si="209"/>
        <v>0</v>
      </c>
      <c r="M391" s="130">
        <f t="shared" si="210"/>
        <v>0</v>
      </c>
      <c r="N391" s="130">
        <f t="shared" si="211"/>
        <v>0</v>
      </c>
      <c r="O391" s="99">
        <f t="shared" si="212"/>
        <v>0</v>
      </c>
      <c r="P391" s="97"/>
      <c r="Q391" s="106"/>
      <c r="R391" s="100"/>
      <c r="S391" s="101"/>
      <c r="T391" s="563"/>
    </row>
    <row r="392" spans="1:20" ht="12.75">
      <c r="A392" s="556"/>
      <c r="B392" s="559"/>
      <c r="C392" s="559"/>
      <c r="D392" s="105"/>
      <c r="E392" s="106">
        <f t="shared" si="207"/>
        <v>0</v>
      </c>
      <c r="F392" s="107"/>
      <c r="G392" s="107"/>
      <c r="H392" s="108"/>
      <c r="I392" s="88"/>
      <c r="J392" s="380"/>
      <c r="K392" s="381">
        <f t="shared" si="208"/>
        <v>0</v>
      </c>
      <c r="L392" s="130">
        <f t="shared" si="209"/>
        <v>0</v>
      </c>
      <c r="M392" s="130">
        <f t="shared" si="210"/>
        <v>0</v>
      </c>
      <c r="N392" s="130">
        <f t="shared" si="211"/>
        <v>0</v>
      </c>
      <c r="O392" s="99">
        <f t="shared" si="212"/>
        <v>0</v>
      </c>
      <c r="P392" s="97"/>
      <c r="Q392" s="106"/>
      <c r="R392" s="100"/>
      <c r="S392" s="101"/>
      <c r="T392" s="563"/>
    </row>
    <row r="393" spans="1:20" ht="12.75">
      <c r="A393" s="556"/>
      <c r="B393" s="559"/>
      <c r="C393" s="559"/>
      <c r="D393" s="110"/>
      <c r="E393" s="106">
        <f t="shared" si="207"/>
        <v>0</v>
      </c>
      <c r="F393" s="107"/>
      <c r="G393" s="107"/>
      <c r="H393" s="108"/>
      <c r="I393" s="88"/>
      <c r="J393" s="380"/>
      <c r="K393" s="381">
        <f t="shared" si="208"/>
        <v>0</v>
      </c>
      <c r="L393" s="130">
        <f t="shared" si="209"/>
        <v>0</v>
      </c>
      <c r="M393" s="130">
        <f t="shared" si="210"/>
        <v>0</v>
      </c>
      <c r="N393" s="130">
        <f t="shared" si="211"/>
        <v>0</v>
      </c>
      <c r="O393" s="99">
        <f t="shared" si="212"/>
        <v>0</v>
      </c>
      <c r="P393" s="97"/>
      <c r="Q393" s="106"/>
      <c r="R393" s="100"/>
      <c r="S393" s="101"/>
      <c r="T393" s="563"/>
    </row>
    <row r="394" spans="1:20" ht="12.75">
      <c r="A394" s="556"/>
      <c r="B394" s="559"/>
      <c r="C394" s="559"/>
      <c r="D394" s="95"/>
      <c r="E394" s="106">
        <f t="shared" si="207"/>
        <v>0</v>
      </c>
      <c r="F394" s="107"/>
      <c r="G394" s="107"/>
      <c r="H394" s="108"/>
      <c r="I394" s="88"/>
      <c r="J394" s="380"/>
      <c r="K394" s="381">
        <f t="shared" si="208"/>
        <v>0</v>
      </c>
      <c r="L394" s="130">
        <f t="shared" si="209"/>
        <v>0</v>
      </c>
      <c r="M394" s="130">
        <f t="shared" si="210"/>
        <v>0</v>
      </c>
      <c r="N394" s="130">
        <f t="shared" si="211"/>
        <v>0</v>
      </c>
      <c r="O394" s="99">
        <f t="shared" si="212"/>
        <v>0</v>
      </c>
      <c r="P394" s="97"/>
      <c r="Q394" s="106"/>
      <c r="R394" s="100"/>
      <c r="S394" s="101"/>
      <c r="T394" s="563"/>
    </row>
    <row r="395" spans="1:20" ht="13.5" thickBot="1">
      <c r="A395" s="556"/>
      <c r="B395" s="559"/>
      <c r="C395" s="559"/>
      <c r="D395" s="114"/>
      <c r="E395" s="106">
        <f t="shared" si="207"/>
        <v>0</v>
      </c>
      <c r="F395" s="107"/>
      <c r="G395" s="107"/>
      <c r="H395" s="108"/>
      <c r="I395" s="108"/>
      <c r="J395" s="387"/>
      <c r="K395" s="388">
        <f t="shared" si="208"/>
        <v>0</v>
      </c>
      <c r="L395" s="143">
        <f t="shared" si="209"/>
        <v>0</v>
      </c>
      <c r="M395" s="143">
        <f t="shared" si="210"/>
        <v>0</v>
      </c>
      <c r="N395" s="143">
        <f t="shared" si="211"/>
        <v>0</v>
      </c>
      <c r="O395" s="144">
        <f t="shared" si="212"/>
        <v>0</v>
      </c>
      <c r="P395" s="115"/>
      <c r="Q395" s="267"/>
      <c r="R395" s="116"/>
      <c r="S395" s="117"/>
      <c r="T395" s="563"/>
    </row>
    <row r="396" spans="1:20" ht="13.5" thickBot="1">
      <c r="A396" s="556"/>
      <c r="B396" s="559"/>
      <c r="C396" s="559"/>
      <c r="D396" s="118" t="s">
        <v>657</v>
      </c>
      <c r="E396" s="393"/>
      <c r="F396" s="394"/>
      <c r="G396" s="394"/>
      <c r="H396" s="394"/>
      <c r="I396" s="394"/>
      <c r="J396" s="382">
        <f aca="true" t="shared" si="213" ref="J396:O396">SUM(J386:J395)</f>
        <v>0</v>
      </c>
      <c r="K396" s="383">
        <f t="shared" si="213"/>
        <v>0</v>
      </c>
      <c r="L396" s="121">
        <f t="shared" si="213"/>
        <v>0</v>
      </c>
      <c r="M396" s="121">
        <f t="shared" si="213"/>
        <v>0</v>
      </c>
      <c r="N396" s="121">
        <f t="shared" si="213"/>
        <v>0</v>
      </c>
      <c r="O396" s="122">
        <f t="shared" si="213"/>
        <v>0</v>
      </c>
      <c r="P396" s="123">
        <f>SUM(P388:P395)</f>
        <v>0</v>
      </c>
      <c r="Q396" s="120">
        <f>SUM(Q388:Q395)</f>
        <v>0</v>
      </c>
      <c r="R396" s="121"/>
      <c r="S396" s="122"/>
      <c r="T396" s="563"/>
    </row>
    <row r="397" spans="1:20" ht="13.5" thickBot="1">
      <c r="A397" s="557"/>
      <c r="B397" s="560"/>
      <c r="C397" s="560"/>
      <c r="D397" s="118" t="s">
        <v>824</v>
      </c>
      <c r="E397" s="393"/>
      <c r="F397" s="394"/>
      <c r="G397" s="394"/>
      <c r="H397" s="394"/>
      <c r="I397" s="394"/>
      <c r="J397" s="402"/>
      <c r="K397" s="384">
        <f>K361-K396</f>
        <v>648</v>
      </c>
      <c r="L397" s="369">
        <f>L361-L396</f>
        <v>0</v>
      </c>
      <c r="M397" s="369">
        <f>M361-M396</f>
        <v>0</v>
      </c>
      <c r="N397" s="369">
        <f>N361-N396</f>
        <v>162</v>
      </c>
      <c r="O397" s="385">
        <f>O361-O396</f>
        <v>25</v>
      </c>
      <c r="P397" s="370"/>
      <c r="Q397" s="371"/>
      <c r="R397" s="372"/>
      <c r="S397" s="373"/>
      <c r="T397" s="564"/>
    </row>
    <row r="398" spans="1:20" ht="13.5" thickTop="1">
      <c r="A398" s="555">
        <f>A386+1</f>
        <v>39205</v>
      </c>
      <c r="B398" s="565" t="s">
        <v>138</v>
      </c>
      <c r="C398" s="566" t="str">
        <f>$C345</f>
        <v>Gyümölcs</v>
      </c>
      <c r="D398" s="85"/>
      <c r="E398" s="86">
        <f aca="true" t="shared" si="214" ref="E398:E407">F398*4+G398*9+H398*4</f>
        <v>0</v>
      </c>
      <c r="F398" s="153"/>
      <c r="G398" s="153"/>
      <c r="H398" s="153"/>
      <c r="I398" s="285"/>
      <c r="J398" s="378"/>
      <c r="K398" s="386">
        <f aca="true" t="shared" si="215" ref="K398:K407">E398/100*$J398</f>
        <v>0</v>
      </c>
      <c r="L398" s="221">
        <f aca="true" t="shared" si="216" ref="L398:L407">F398/100*$J398</f>
        <v>0</v>
      </c>
      <c r="M398" s="221">
        <f aca="true" t="shared" si="217" ref="M398:M407">G398/100*$J398</f>
        <v>0</v>
      </c>
      <c r="N398" s="221">
        <f aca="true" t="shared" si="218" ref="N398:N407">H398/100*$J398</f>
        <v>0</v>
      </c>
      <c r="O398" s="129">
        <f aca="true" t="shared" si="219" ref="O398:O407">I398/100*$J398</f>
        <v>0</v>
      </c>
      <c r="P398" s="91">
        <f>5.2*R398</f>
        <v>286</v>
      </c>
      <c r="Q398" s="127">
        <f>54/490*P398</f>
        <v>31.518367346938778</v>
      </c>
      <c r="R398" s="92">
        <v>55</v>
      </c>
      <c r="S398" s="93" t="s">
        <v>117</v>
      </c>
      <c r="T398" s="562">
        <f>Súlygrafikon!F37</f>
        <v>0</v>
      </c>
    </row>
    <row r="399" spans="1:20" ht="12.75">
      <c r="A399" s="556"/>
      <c r="B399" s="559"/>
      <c r="C399" s="559"/>
      <c r="D399" s="358"/>
      <c r="E399" s="86">
        <f t="shared" si="214"/>
        <v>0</v>
      </c>
      <c r="F399" s="87"/>
      <c r="G399" s="87"/>
      <c r="H399" s="88"/>
      <c r="I399" s="286"/>
      <c r="J399" s="380"/>
      <c r="K399" s="381">
        <f t="shared" si="215"/>
        <v>0</v>
      </c>
      <c r="L399" s="130">
        <f t="shared" si="216"/>
        <v>0</v>
      </c>
      <c r="M399" s="130">
        <f t="shared" si="217"/>
        <v>0</v>
      </c>
      <c r="N399" s="130">
        <f t="shared" si="218"/>
        <v>0</v>
      </c>
      <c r="O399" s="99">
        <f t="shared" si="219"/>
        <v>0</v>
      </c>
      <c r="P399" s="97">
        <f>8.2*R399</f>
        <v>0</v>
      </c>
      <c r="Q399" s="106">
        <f>54/490*P399</f>
        <v>0</v>
      </c>
      <c r="R399" s="100"/>
      <c r="S399" s="101" t="s">
        <v>118</v>
      </c>
      <c r="T399" s="563"/>
    </row>
    <row r="400" spans="1:20" ht="12.75">
      <c r="A400" s="556"/>
      <c r="B400" s="559"/>
      <c r="C400" s="559"/>
      <c r="D400" s="105"/>
      <c r="E400" s="106">
        <f t="shared" si="214"/>
        <v>0</v>
      </c>
      <c r="F400" s="107"/>
      <c r="G400" s="107"/>
      <c r="H400" s="108"/>
      <c r="I400" s="88"/>
      <c r="J400" s="380"/>
      <c r="K400" s="381">
        <f t="shared" si="215"/>
        <v>0</v>
      </c>
      <c r="L400" s="130">
        <f t="shared" si="216"/>
        <v>0</v>
      </c>
      <c r="M400" s="130">
        <f t="shared" si="217"/>
        <v>0</v>
      </c>
      <c r="N400" s="130">
        <f t="shared" si="218"/>
        <v>0</v>
      </c>
      <c r="O400" s="99">
        <f t="shared" si="219"/>
        <v>0</v>
      </c>
      <c r="P400" s="97">
        <f>11.2*R400</f>
        <v>0</v>
      </c>
      <c r="Q400" s="106">
        <f>54/490*P400</f>
        <v>0</v>
      </c>
      <c r="R400" s="100"/>
      <c r="S400" s="101" t="s">
        <v>119</v>
      </c>
      <c r="T400" s="563"/>
    </row>
    <row r="401" spans="1:20" ht="12.75">
      <c r="A401" s="556"/>
      <c r="B401" s="559"/>
      <c r="C401" s="559"/>
      <c r="D401" s="95"/>
      <c r="E401" s="106">
        <f t="shared" si="214"/>
        <v>0</v>
      </c>
      <c r="F401" s="107"/>
      <c r="G401" s="107"/>
      <c r="H401" s="108"/>
      <c r="I401" s="88"/>
      <c r="J401" s="380"/>
      <c r="K401" s="381">
        <f t="shared" si="215"/>
        <v>0</v>
      </c>
      <c r="L401" s="130">
        <f t="shared" si="216"/>
        <v>0</v>
      </c>
      <c r="M401" s="130">
        <f t="shared" si="217"/>
        <v>0</v>
      </c>
      <c r="N401" s="130">
        <f t="shared" si="218"/>
        <v>0</v>
      </c>
      <c r="O401" s="99">
        <f t="shared" si="219"/>
        <v>0</v>
      </c>
      <c r="P401" s="97">
        <f>19.4*R401</f>
        <v>0</v>
      </c>
      <c r="Q401" s="106">
        <f>54/490*P401</f>
        <v>0</v>
      </c>
      <c r="R401" s="100"/>
      <c r="S401" s="101" t="s">
        <v>121</v>
      </c>
      <c r="T401" s="563"/>
    </row>
    <row r="402" spans="1:20" ht="12.75">
      <c r="A402" s="556"/>
      <c r="B402" s="559"/>
      <c r="C402" s="559"/>
      <c r="D402" s="110"/>
      <c r="E402" s="106">
        <f t="shared" si="214"/>
        <v>0</v>
      </c>
      <c r="F402" s="107"/>
      <c r="G402" s="107"/>
      <c r="H402" s="108"/>
      <c r="I402" s="88"/>
      <c r="J402" s="380"/>
      <c r="K402" s="381">
        <f t="shared" si="215"/>
        <v>0</v>
      </c>
      <c r="L402" s="130">
        <f t="shared" si="216"/>
        <v>0</v>
      </c>
      <c r="M402" s="130">
        <f t="shared" si="217"/>
        <v>0</v>
      </c>
      <c r="N402" s="130">
        <f t="shared" si="218"/>
        <v>0</v>
      </c>
      <c r="O402" s="99">
        <f t="shared" si="219"/>
        <v>0</v>
      </c>
      <c r="P402" s="97"/>
      <c r="Q402" s="106"/>
      <c r="R402" s="100"/>
      <c r="S402" s="101"/>
      <c r="T402" s="563"/>
    </row>
    <row r="403" spans="1:20" ht="12.75">
      <c r="A403" s="556"/>
      <c r="B403" s="559"/>
      <c r="C403" s="559"/>
      <c r="D403" s="110"/>
      <c r="E403" s="106">
        <f t="shared" si="214"/>
        <v>0</v>
      </c>
      <c r="F403" s="107"/>
      <c r="G403" s="107"/>
      <c r="H403" s="108"/>
      <c r="I403" s="88"/>
      <c r="J403" s="380"/>
      <c r="K403" s="381">
        <f t="shared" si="215"/>
        <v>0</v>
      </c>
      <c r="L403" s="130">
        <f t="shared" si="216"/>
        <v>0</v>
      </c>
      <c r="M403" s="130">
        <f t="shared" si="217"/>
        <v>0</v>
      </c>
      <c r="N403" s="130">
        <f t="shared" si="218"/>
        <v>0</v>
      </c>
      <c r="O403" s="99">
        <f t="shared" si="219"/>
        <v>0</v>
      </c>
      <c r="P403" s="97"/>
      <c r="Q403" s="106"/>
      <c r="R403" s="100"/>
      <c r="S403" s="101"/>
      <c r="T403" s="563"/>
    </row>
    <row r="404" spans="1:20" ht="12.75">
      <c r="A404" s="556"/>
      <c r="B404" s="559"/>
      <c r="C404" s="559"/>
      <c r="D404" s="397"/>
      <c r="E404" s="106">
        <f t="shared" si="214"/>
        <v>0</v>
      </c>
      <c r="F404" s="107"/>
      <c r="G404" s="107"/>
      <c r="H404" s="108"/>
      <c r="I404" s="88"/>
      <c r="J404" s="380"/>
      <c r="K404" s="381">
        <f t="shared" si="215"/>
        <v>0</v>
      </c>
      <c r="L404" s="130">
        <f t="shared" si="216"/>
        <v>0</v>
      </c>
      <c r="M404" s="130">
        <f t="shared" si="217"/>
        <v>0</v>
      </c>
      <c r="N404" s="130">
        <f t="shared" si="218"/>
        <v>0</v>
      </c>
      <c r="O404" s="99">
        <f t="shared" si="219"/>
        <v>0</v>
      </c>
      <c r="P404" s="97"/>
      <c r="Q404" s="106"/>
      <c r="R404" s="100"/>
      <c r="S404" s="101"/>
      <c r="T404" s="563"/>
    </row>
    <row r="405" spans="1:20" ht="12.75">
      <c r="A405" s="556"/>
      <c r="B405" s="559"/>
      <c r="C405" s="559"/>
      <c r="D405" s="110"/>
      <c r="E405" s="106">
        <f t="shared" si="214"/>
        <v>0</v>
      </c>
      <c r="F405" s="107"/>
      <c r="G405" s="107"/>
      <c r="H405" s="108"/>
      <c r="I405" s="88"/>
      <c r="J405" s="380"/>
      <c r="K405" s="381">
        <f t="shared" si="215"/>
        <v>0</v>
      </c>
      <c r="L405" s="130">
        <f t="shared" si="216"/>
        <v>0</v>
      </c>
      <c r="M405" s="130">
        <f t="shared" si="217"/>
        <v>0</v>
      </c>
      <c r="N405" s="130">
        <f t="shared" si="218"/>
        <v>0</v>
      </c>
      <c r="O405" s="99">
        <f t="shared" si="219"/>
        <v>0</v>
      </c>
      <c r="P405" s="97"/>
      <c r="Q405" s="106"/>
      <c r="R405" s="100"/>
      <c r="S405" s="101"/>
      <c r="T405" s="563"/>
    </row>
    <row r="406" spans="1:20" ht="12.75">
      <c r="A406" s="556"/>
      <c r="B406" s="559"/>
      <c r="C406" s="559"/>
      <c r="D406" s="110"/>
      <c r="E406" s="106">
        <f t="shared" si="214"/>
        <v>0</v>
      </c>
      <c r="F406" s="107"/>
      <c r="G406" s="107"/>
      <c r="H406" s="108"/>
      <c r="I406" s="88"/>
      <c r="J406" s="380"/>
      <c r="K406" s="381">
        <f t="shared" si="215"/>
        <v>0</v>
      </c>
      <c r="L406" s="130">
        <f t="shared" si="216"/>
        <v>0</v>
      </c>
      <c r="M406" s="130">
        <f t="shared" si="217"/>
        <v>0</v>
      </c>
      <c r="N406" s="130">
        <f t="shared" si="218"/>
        <v>0</v>
      </c>
      <c r="O406" s="99">
        <f t="shared" si="219"/>
        <v>0</v>
      </c>
      <c r="P406" s="97"/>
      <c r="Q406" s="106"/>
      <c r="R406" s="100"/>
      <c r="S406" s="101"/>
      <c r="T406" s="563"/>
    </row>
    <row r="407" spans="1:20" ht="13.5" thickBot="1">
      <c r="A407" s="556"/>
      <c r="B407" s="559"/>
      <c r="C407" s="559"/>
      <c r="D407" s="114"/>
      <c r="E407" s="106">
        <f t="shared" si="214"/>
        <v>0</v>
      </c>
      <c r="F407" s="107"/>
      <c r="G407" s="107"/>
      <c r="H407" s="108"/>
      <c r="I407" s="108"/>
      <c r="J407" s="387"/>
      <c r="K407" s="388">
        <f t="shared" si="215"/>
        <v>0</v>
      </c>
      <c r="L407" s="143">
        <f t="shared" si="216"/>
        <v>0</v>
      </c>
      <c r="M407" s="143">
        <f t="shared" si="217"/>
        <v>0</v>
      </c>
      <c r="N407" s="143">
        <f t="shared" si="218"/>
        <v>0</v>
      </c>
      <c r="O407" s="144">
        <f t="shared" si="219"/>
        <v>0</v>
      </c>
      <c r="P407" s="115"/>
      <c r="Q407" s="267"/>
      <c r="R407" s="116"/>
      <c r="S407" s="117"/>
      <c r="T407" s="563"/>
    </row>
    <row r="408" spans="1:20" ht="13.5" thickBot="1">
      <c r="A408" s="556"/>
      <c r="B408" s="559"/>
      <c r="C408" s="559"/>
      <c r="D408" s="118" t="s">
        <v>657</v>
      </c>
      <c r="E408" s="393"/>
      <c r="F408" s="394"/>
      <c r="G408" s="394"/>
      <c r="H408" s="394"/>
      <c r="I408" s="394"/>
      <c r="J408" s="382">
        <f aca="true" t="shared" si="220" ref="J408:O408">SUM(J398:J407)</f>
        <v>0</v>
      </c>
      <c r="K408" s="383">
        <f t="shared" si="220"/>
        <v>0</v>
      </c>
      <c r="L408" s="121">
        <f t="shared" si="220"/>
        <v>0</v>
      </c>
      <c r="M408" s="121">
        <f t="shared" si="220"/>
        <v>0</v>
      </c>
      <c r="N408" s="121">
        <f t="shared" si="220"/>
        <v>0</v>
      </c>
      <c r="O408" s="122">
        <f t="shared" si="220"/>
        <v>0</v>
      </c>
      <c r="P408" s="123">
        <f>SUM(P400:P407)</f>
        <v>0</v>
      </c>
      <c r="Q408" s="120">
        <f>SUM(Q400:Q407)</f>
        <v>0</v>
      </c>
      <c r="R408" s="121"/>
      <c r="S408" s="122"/>
      <c r="T408" s="563"/>
    </row>
    <row r="409" spans="1:20" ht="13.5" thickBot="1">
      <c r="A409" s="557"/>
      <c r="B409" s="560"/>
      <c r="C409" s="560"/>
      <c r="D409" s="118" t="s">
        <v>824</v>
      </c>
      <c r="E409" s="393"/>
      <c r="F409" s="394"/>
      <c r="G409" s="394"/>
      <c r="H409" s="394"/>
      <c r="I409" s="394"/>
      <c r="J409" s="402"/>
      <c r="K409" s="384">
        <f>K361-K408</f>
        <v>648</v>
      </c>
      <c r="L409" s="369">
        <f>L361-L408</f>
        <v>0</v>
      </c>
      <c r="M409" s="369">
        <f>M361-M408</f>
        <v>0</v>
      </c>
      <c r="N409" s="369">
        <f>N361-N408</f>
        <v>162</v>
      </c>
      <c r="O409" s="385">
        <f>O361-O408</f>
        <v>25</v>
      </c>
      <c r="P409" s="370"/>
      <c r="Q409" s="371"/>
      <c r="R409" s="372"/>
      <c r="S409" s="373"/>
      <c r="T409" s="564"/>
    </row>
    <row r="410" spans="1:20" ht="13.5" thickTop="1">
      <c r="A410" s="555">
        <f>A398+1</f>
        <v>39206</v>
      </c>
      <c r="B410" s="565" t="s">
        <v>139</v>
      </c>
      <c r="C410" s="566" t="str">
        <f>$C362</f>
        <v>Protein</v>
      </c>
      <c r="D410" s="85"/>
      <c r="E410" s="86">
        <f aca="true" t="shared" si="221" ref="E410:E419">F410*4+G410*9+H410*4</f>
        <v>0</v>
      </c>
      <c r="F410" s="87"/>
      <c r="G410" s="87"/>
      <c r="H410" s="88"/>
      <c r="I410" s="88"/>
      <c r="J410" s="378"/>
      <c r="K410" s="381">
        <f aca="true" t="shared" si="222" ref="K410:K419">E410/100*$J410</f>
        <v>0</v>
      </c>
      <c r="L410" s="130">
        <f aca="true" t="shared" si="223" ref="L410:L419">F410/100*$J410</f>
        <v>0</v>
      </c>
      <c r="M410" s="130">
        <f aca="true" t="shared" si="224" ref="M410:M419">G410/100*$J410</f>
        <v>0</v>
      </c>
      <c r="N410" s="130">
        <f aca="true" t="shared" si="225" ref="N410:N419">H410/100*$J410</f>
        <v>0</v>
      </c>
      <c r="O410" s="282">
        <f aca="true" t="shared" si="226" ref="O410:O419">I410/100*$J410</f>
        <v>0</v>
      </c>
      <c r="P410" s="91">
        <f>5.2*R410</f>
        <v>0</v>
      </c>
      <c r="Q410" s="127">
        <f>54/490*P410</f>
        <v>0</v>
      </c>
      <c r="R410" s="92"/>
      <c r="S410" s="93" t="s">
        <v>117</v>
      </c>
      <c r="T410" s="562">
        <f>Súlygrafikon!F38</f>
        <v>0</v>
      </c>
    </row>
    <row r="411" spans="1:20" ht="12.75">
      <c r="A411" s="556"/>
      <c r="B411" s="559"/>
      <c r="C411" s="559"/>
      <c r="D411" s="95"/>
      <c r="E411" s="86">
        <f t="shared" si="221"/>
        <v>0</v>
      </c>
      <c r="F411" s="87"/>
      <c r="G411" s="87"/>
      <c r="H411" s="88"/>
      <c r="I411" s="88"/>
      <c r="J411" s="380"/>
      <c r="K411" s="381">
        <f t="shared" si="222"/>
        <v>0</v>
      </c>
      <c r="L411" s="130">
        <f t="shared" si="223"/>
        <v>0</v>
      </c>
      <c r="M411" s="130">
        <f t="shared" si="224"/>
        <v>0</v>
      </c>
      <c r="N411" s="130">
        <f t="shared" si="225"/>
        <v>0</v>
      </c>
      <c r="O411" s="99">
        <f t="shared" si="226"/>
        <v>0</v>
      </c>
      <c r="P411" s="97">
        <f>8.2*R411</f>
        <v>0</v>
      </c>
      <c r="Q411" s="106">
        <f>54/490*P411</f>
        <v>0</v>
      </c>
      <c r="R411" s="100"/>
      <c r="S411" s="101" t="s">
        <v>118</v>
      </c>
      <c r="T411" s="563"/>
    </row>
    <row r="412" spans="1:20" ht="12.75">
      <c r="A412" s="556"/>
      <c r="B412" s="559"/>
      <c r="C412" s="559"/>
      <c r="D412" s="105"/>
      <c r="E412" s="106">
        <f t="shared" si="221"/>
        <v>0</v>
      </c>
      <c r="F412" s="107"/>
      <c r="G412" s="107"/>
      <c r="H412" s="108"/>
      <c r="I412" s="88"/>
      <c r="J412" s="380"/>
      <c r="K412" s="381">
        <f t="shared" si="222"/>
        <v>0</v>
      </c>
      <c r="L412" s="130">
        <f t="shared" si="223"/>
        <v>0</v>
      </c>
      <c r="M412" s="130">
        <f t="shared" si="224"/>
        <v>0</v>
      </c>
      <c r="N412" s="130">
        <f t="shared" si="225"/>
        <v>0</v>
      </c>
      <c r="O412" s="99">
        <f t="shared" si="226"/>
        <v>0</v>
      </c>
      <c r="P412" s="97">
        <f>11.2*R412</f>
        <v>0</v>
      </c>
      <c r="Q412" s="106">
        <f>54/490*P412</f>
        <v>0</v>
      </c>
      <c r="R412" s="100"/>
      <c r="S412" s="101" t="s">
        <v>119</v>
      </c>
      <c r="T412" s="563"/>
    </row>
    <row r="413" spans="1:20" ht="12.75">
      <c r="A413" s="556"/>
      <c r="B413" s="559"/>
      <c r="C413" s="559"/>
      <c r="D413" s="95"/>
      <c r="E413" s="106">
        <f t="shared" si="221"/>
        <v>0</v>
      </c>
      <c r="F413" s="107"/>
      <c r="G413" s="107"/>
      <c r="H413" s="108"/>
      <c r="I413" s="88"/>
      <c r="J413" s="380"/>
      <c r="K413" s="381">
        <f t="shared" si="222"/>
        <v>0</v>
      </c>
      <c r="L413" s="130">
        <f t="shared" si="223"/>
        <v>0</v>
      </c>
      <c r="M413" s="130">
        <f t="shared" si="224"/>
        <v>0</v>
      </c>
      <c r="N413" s="130">
        <f t="shared" si="225"/>
        <v>0</v>
      </c>
      <c r="O413" s="99">
        <f t="shared" si="226"/>
        <v>0</v>
      </c>
      <c r="P413" s="97">
        <f>19.4*R413</f>
        <v>0</v>
      </c>
      <c r="Q413" s="106">
        <f>54/490*P413</f>
        <v>0</v>
      </c>
      <c r="R413" s="100"/>
      <c r="S413" s="101" t="s">
        <v>121</v>
      </c>
      <c r="T413" s="563"/>
    </row>
    <row r="414" spans="1:20" ht="12.75">
      <c r="A414" s="556"/>
      <c r="B414" s="559"/>
      <c r="C414" s="559"/>
      <c r="D414" s="95"/>
      <c r="E414" s="106">
        <f t="shared" si="221"/>
        <v>0</v>
      </c>
      <c r="F414" s="107"/>
      <c r="G414" s="107"/>
      <c r="H414" s="108"/>
      <c r="I414" s="88"/>
      <c r="J414" s="380"/>
      <c r="K414" s="381">
        <f t="shared" si="222"/>
        <v>0</v>
      </c>
      <c r="L414" s="130">
        <f t="shared" si="223"/>
        <v>0</v>
      </c>
      <c r="M414" s="130">
        <f t="shared" si="224"/>
        <v>0</v>
      </c>
      <c r="N414" s="130">
        <f t="shared" si="225"/>
        <v>0</v>
      </c>
      <c r="O414" s="99">
        <f t="shared" si="226"/>
        <v>0</v>
      </c>
      <c r="P414" s="97"/>
      <c r="Q414" s="106"/>
      <c r="R414" s="100"/>
      <c r="S414" s="101"/>
      <c r="T414" s="563"/>
    </row>
    <row r="415" spans="1:20" ht="12.75">
      <c r="A415" s="556"/>
      <c r="B415" s="559"/>
      <c r="C415" s="559"/>
      <c r="D415" s="95"/>
      <c r="E415" s="106">
        <f t="shared" si="221"/>
        <v>0</v>
      </c>
      <c r="F415" s="107"/>
      <c r="G415" s="107"/>
      <c r="H415" s="108"/>
      <c r="I415" s="88"/>
      <c r="J415" s="380"/>
      <c r="K415" s="381">
        <f t="shared" si="222"/>
        <v>0</v>
      </c>
      <c r="L415" s="130">
        <f t="shared" si="223"/>
        <v>0</v>
      </c>
      <c r="M415" s="130">
        <f t="shared" si="224"/>
        <v>0</v>
      </c>
      <c r="N415" s="130">
        <f t="shared" si="225"/>
        <v>0</v>
      </c>
      <c r="O415" s="99">
        <f t="shared" si="226"/>
        <v>0</v>
      </c>
      <c r="P415" s="97"/>
      <c r="Q415" s="106"/>
      <c r="R415" s="100"/>
      <c r="S415" s="101"/>
      <c r="T415" s="563"/>
    </row>
    <row r="416" spans="1:20" ht="12.75">
      <c r="A416" s="556"/>
      <c r="B416" s="559"/>
      <c r="C416" s="559"/>
      <c r="D416" s="146"/>
      <c r="E416" s="142">
        <f t="shared" si="221"/>
        <v>0</v>
      </c>
      <c r="F416" s="147"/>
      <c r="G416" s="147"/>
      <c r="H416" s="148"/>
      <c r="I416" s="286"/>
      <c r="J416" s="389"/>
      <c r="K416" s="381">
        <f t="shared" si="222"/>
        <v>0</v>
      </c>
      <c r="L416" s="130">
        <f t="shared" si="223"/>
        <v>0</v>
      </c>
      <c r="M416" s="130">
        <f t="shared" si="224"/>
        <v>0</v>
      </c>
      <c r="N416" s="130">
        <f t="shared" si="225"/>
        <v>0</v>
      </c>
      <c r="O416" s="99">
        <f t="shared" si="226"/>
        <v>0</v>
      </c>
      <c r="P416" s="97"/>
      <c r="Q416" s="106"/>
      <c r="R416" s="100"/>
      <c r="S416" s="101"/>
      <c r="T416" s="563"/>
    </row>
    <row r="417" spans="1:20" ht="12.75">
      <c r="A417" s="556"/>
      <c r="B417" s="559"/>
      <c r="C417" s="559"/>
      <c r="D417" s="150"/>
      <c r="E417" s="142">
        <f t="shared" si="221"/>
        <v>0</v>
      </c>
      <c r="F417" s="147"/>
      <c r="G417" s="147"/>
      <c r="H417" s="148"/>
      <c r="I417" s="286"/>
      <c r="J417" s="390"/>
      <c r="K417" s="381">
        <f t="shared" si="222"/>
        <v>0</v>
      </c>
      <c r="L417" s="130">
        <f t="shared" si="223"/>
        <v>0</v>
      </c>
      <c r="M417" s="130">
        <f t="shared" si="224"/>
        <v>0</v>
      </c>
      <c r="N417" s="130">
        <f t="shared" si="225"/>
        <v>0</v>
      </c>
      <c r="O417" s="99">
        <f t="shared" si="226"/>
        <v>0</v>
      </c>
      <c r="P417" s="97"/>
      <c r="Q417" s="106"/>
      <c r="R417" s="100"/>
      <c r="S417" s="101"/>
      <c r="T417" s="563"/>
    </row>
    <row r="418" spans="1:20" ht="12.75">
      <c r="A418" s="556"/>
      <c r="B418" s="559"/>
      <c r="C418" s="559"/>
      <c r="D418" s="110"/>
      <c r="E418" s="106">
        <f t="shared" si="221"/>
        <v>0</v>
      </c>
      <c r="F418" s="107"/>
      <c r="G418" s="107"/>
      <c r="H418" s="108"/>
      <c r="I418" s="286"/>
      <c r="J418" s="380"/>
      <c r="K418" s="381">
        <f t="shared" si="222"/>
        <v>0</v>
      </c>
      <c r="L418" s="130">
        <f t="shared" si="223"/>
        <v>0</v>
      </c>
      <c r="M418" s="130">
        <f t="shared" si="224"/>
        <v>0</v>
      </c>
      <c r="N418" s="130">
        <f t="shared" si="225"/>
        <v>0</v>
      </c>
      <c r="O418" s="99">
        <f t="shared" si="226"/>
        <v>0</v>
      </c>
      <c r="P418" s="97"/>
      <c r="Q418" s="106"/>
      <c r="R418" s="100"/>
      <c r="S418" s="101"/>
      <c r="T418" s="563"/>
    </row>
    <row r="419" spans="1:20" ht="13.5" thickBot="1">
      <c r="A419" s="556"/>
      <c r="B419" s="559"/>
      <c r="C419" s="559"/>
      <c r="D419" s="357"/>
      <c r="E419" s="106">
        <f t="shared" si="221"/>
        <v>0</v>
      </c>
      <c r="F419" s="107"/>
      <c r="G419" s="107"/>
      <c r="H419" s="108"/>
      <c r="I419" s="108"/>
      <c r="J419" s="387"/>
      <c r="K419" s="388">
        <f t="shared" si="222"/>
        <v>0</v>
      </c>
      <c r="L419" s="143">
        <f t="shared" si="223"/>
        <v>0</v>
      </c>
      <c r="M419" s="143">
        <f t="shared" si="224"/>
        <v>0</v>
      </c>
      <c r="N419" s="143">
        <f t="shared" si="225"/>
        <v>0</v>
      </c>
      <c r="O419" s="144">
        <f t="shared" si="226"/>
        <v>0</v>
      </c>
      <c r="P419" s="115"/>
      <c r="Q419" s="267"/>
      <c r="R419" s="116"/>
      <c r="S419" s="117"/>
      <c r="T419" s="563"/>
    </row>
    <row r="420" spans="1:20" ht="13.5" thickBot="1">
      <c r="A420" s="556"/>
      <c r="B420" s="559"/>
      <c r="C420" s="559"/>
      <c r="D420" s="118" t="s">
        <v>657</v>
      </c>
      <c r="E420" s="393"/>
      <c r="F420" s="394"/>
      <c r="G420" s="394"/>
      <c r="H420" s="394"/>
      <c r="I420" s="394"/>
      <c r="J420" s="382">
        <f aca="true" t="shared" si="227" ref="J420:O420">SUM(J410:J419)</f>
        <v>0</v>
      </c>
      <c r="K420" s="383">
        <f t="shared" si="227"/>
        <v>0</v>
      </c>
      <c r="L420" s="121">
        <f t="shared" si="227"/>
        <v>0</v>
      </c>
      <c r="M420" s="121">
        <f t="shared" si="227"/>
        <v>0</v>
      </c>
      <c r="N420" s="121">
        <f t="shared" si="227"/>
        <v>0</v>
      </c>
      <c r="O420" s="122">
        <f t="shared" si="227"/>
        <v>0</v>
      </c>
      <c r="P420" s="123">
        <f>SUM(P412:P419)</f>
        <v>0</v>
      </c>
      <c r="Q420" s="120">
        <f>SUM(Q412:Q419)</f>
        <v>0</v>
      </c>
      <c r="R420" s="121"/>
      <c r="S420" s="122"/>
      <c r="T420" s="563"/>
    </row>
    <row r="421" spans="1:20" ht="13.5" thickBot="1">
      <c r="A421" s="557"/>
      <c r="B421" s="560"/>
      <c r="C421" s="560"/>
      <c r="D421" s="118" t="s">
        <v>824</v>
      </c>
      <c r="E421" s="393"/>
      <c r="F421" s="394"/>
      <c r="G421" s="394"/>
      <c r="H421" s="394"/>
      <c r="I421" s="394"/>
      <c r="J421" s="402"/>
      <c r="K421" s="384">
        <f>K361-K420</f>
        <v>648</v>
      </c>
      <c r="L421" s="369">
        <f>L361-L420</f>
        <v>0</v>
      </c>
      <c r="M421" s="369">
        <f>M361-M420</f>
        <v>0</v>
      </c>
      <c r="N421" s="369">
        <f>N361-N420</f>
        <v>162</v>
      </c>
      <c r="O421" s="385">
        <f>O361-O420</f>
        <v>25</v>
      </c>
      <c r="P421" s="370"/>
      <c r="Q421" s="371"/>
      <c r="R421" s="372"/>
      <c r="S421" s="373"/>
      <c r="T421" s="564"/>
    </row>
    <row r="422" spans="1:20" ht="13.5" thickTop="1">
      <c r="A422" s="555">
        <f>A410+1</f>
        <v>39207</v>
      </c>
      <c r="B422" s="558" t="s">
        <v>140</v>
      </c>
      <c r="C422" s="561" t="str">
        <f>$C374</f>
        <v>Keményítő</v>
      </c>
      <c r="D422" s="85"/>
      <c r="E422" s="86">
        <f aca="true" t="shared" si="228" ref="E422:E431">F422*4+G422*9+H422*4</f>
        <v>0</v>
      </c>
      <c r="F422" s="87"/>
      <c r="G422" s="87"/>
      <c r="H422" s="88"/>
      <c r="I422" s="88"/>
      <c r="J422" s="378"/>
      <c r="K422" s="386">
        <f aca="true" t="shared" si="229" ref="K422:K431">E422/100*$J422</f>
        <v>0</v>
      </c>
      <c r="L422" s="221">
        <f aca="true" t="shared" si="230" ref="L422:L431">F422/100*$J422</f>
        <v>0</v>
      </c>
      <c r="M422" s="221">
        <f aca="true" t="shared" si="231" ref="M422:M431">G422/100*$J422</f>
        <v>0</v>
      </c>
      <c r="N422" s="221">
        <f aca="true" t="shared" si="232" ref="N422:N431">H422/100*$J422</f>
        <v>0</v>
      </c>
      <c r="O422" s="129">
        <f aca="true" t="shared" si="233" ref="O422:O431">I422/100*$J422</f>
        <v>0</v>
      </c>
      <c r="P422" s="91">
        <f>5.2*R422</f>
        <v>0</v>
      </c>
      <c r="Q422" s="127">
        <f>54/490*P422</f>
        <v>0</v>
      </c>
      <c r="R422" s="92"/>
      <c r="S422" s="93" t="s">
        <v>117</v>
      </c>
      <c r="T422" s="562">
        <f>Súlygrafikon!F39</f>
        <v>0</v>
      </c>
    </row>
    <row r="423" spans="1:20" ht="12.75">
      <c r="A423" s="556"/>
      <c r="B423" s="559"/>
      <c r="C423" s="559"/>
      <c r="D423" s="95"/>
      <c r="E423" s="86">
        <f t="shared" si="228"/>
        <v>0</v>
      </c>
      <c r="F423" s="87"/>
      <c r="G423" s="87"/>
      <c r="H423" s="88"/>
      <c r="I423" s="88"/>
      <c r="J423" s="380"/>
      <c r="K423" s="381">
        <f t="shared" si="229"/>
        <v>0</v>
      </c>
      <c r="L423" s="130">
        <f t="shared" si="230"/>
        <v>0</v>
      </c>
      <c r="M423" s="130">
        <f t="shared" si="231"/>
        <v>0</v>
      </c>
      <c r="N423" s="130">
        <f t="shared" si="232"/>
        <v>0</v>
      </c>
      <c r="O423" s="99">
        <f t="shared" si="233"/>
        <v>0</v>
      </c>
      <c r="P423" s="97">
        <f>8.2*R423</f>
        <v>0</v>
      </c>
      <c r="Q423" s="106">
        <f>54/490*P423</f>
        <v>0</v>
      </c>
      <c r="R423" s="100"/>
      <c r="S423" s="101" t="s">
        <v>118</v>
      </c>
      <c r="T423" s="563"/>
    </row>
    <row r="424" spans="1:20" ht="12.75">
      <c r="A424" s="556"/>
      <c r="B424" s="559"/>
      <c r="C424" s="559"/>
      <c r="D424" s="105"/>
      <c r="E424" s="106">
        <f t="shared" si="228"/>
        <v>0</v>
      </c>
      <c r="F424" s="107"/>
      <c r="G424" s="107"/>
      <c r="H424" s="108"/>
      <c r="I424" s="88"/>
      <c r="J424" s="380"/>
      <c r="K424" s="381">
        <f t="shared" si="229"/>
        <v>0</v>
      </c>
      <c r="L424" s="130">
        <f t="shared" si="230"/>
        <v>0</v>
      </c>
      <c r="M424" s="130">
        <f t="shared" si="231"/>
        <v>0</v>
      </c>
      <c r="N424" s="130">
        <f t="shared" si="232"/>
        <v>0</v>
      </c>
      <c r="O424" s="99">
        <f t="shared" si="233"/>
        <v>0</v>
      </c>
      <c r="P424" s="97">
        <f>11.2*R424</f>
        <v>0</v>
      </c>
      <c r="Q424" s="106">
        <f>54/490*P424</f>
        <v>0</v>
      </c>
      <c r="R424" s="100"/>
      <c r="S424" s="101" t="s">
        <v>119</v>
      </c>
      <c r="T424" s="563"/>
    </row>
    <row r="425" spans="1:20" ht="12.75">
      <c r="A425" s="556"/>
      <c r="B425" s="559"/>
      <c r="C425" s="559"/>
      <c r="D425" s="95"/>
      <c r="E425" s="106">
        <f t="shared" si="228"/>
        <v>0</v>
      </c>
      <c r="F425" s="107"/>
      <c r="G425" s="107"/>
      <c r="H425" s="108"/>
      <c r="I425" s="88"/>
      <c r="J425" s="380"/>
      <c r="K425" s="381">
        <f t="shared" si="229"/>
        <v>0</v>
      </c>
      <c r="L425" s="130">
        <f t="shared" si="230"/>
        <v>0</v>
      </c>
      <c r="M425" s="130">
        <f t="shared" si="231"/>
        <v>0</v>
      </c>
      <c r="N425" s="130">
        <f t="shared" si="232"/>
        <v>0</v>
      </c>
      <c r="O425" s="99">
        <f t="shared" si="233"/>
        <v>0</v>
      </c>
      <c r="P425" s="97">
        <f>19.4*R425</f>
        <v>0</v>
      </c>
      <c r="Q425" s="106">
        <f>54/490*P425</f>
        <v>0</v>
      </c>
      <c r="R425" s="100"/>
      <c r="S425" s="101" t="s">
        <v>121</v>
      </c>
      <c r="T425" s="563"/>
    </row>
    <row r="426" spans="1:20" ht="12.75">
      <c r="A426" s="556"/>
      <c r="B426" s="559"/>
      <c r="C426" s="559"/>
      <c r="D426" s="95"/>
      <c r="E426" s="106">
        <f t="shared" si="228"/>
        <v>0</v>
      </c>
      <c r="F426" s="107"/>
      <c r="G426" s="107"/>
      <c r="H426" s="108"/>
      <c r="I426" s="88"/>
      <c r="J426" s="380"/>
      <c r="K426" s="381">
        <f t="shared" si="229"/>
        <v>0</v>
      </c>
      <c r="L426" s="130">
        <f t="shared" si="230"/>
        <v>0</v>
      </c>
      <c r="M426" s="130">
        <f t="shared" si="231"/>
        <v>0</v>
      </c>
      <c r="N426" s="130">
        <f t="shared" si="232"/>
        <v>0</v>
      </c>
      <c r="O426" s="99">
        <f t="shared" si="233"/>
        <v>0</v>
      </c>
      <c r="P426" s="97"/>
      <c r="Q426" s="106"/>
      <c r="R426" s="100"/>
      <c r="S426" s="101"/>
      <c r="T426" s="563"/>
    </row>
    <row r="427" spans="1:20" ht="12.75">
      <c r="A427" s="556"/>
      <c r="B427" s="559"/>
      <c r="C427" s="559"/>
      <c r="D427" s="110"/>
      <c r="E427" s="106">
        <f t="shared" si="228"/>
        <v>0</v>
      </c>
      <c r="F427" s="107"/>
      <c r="G427" s="107"/>
      <c r="H427" s="108"/>
      <c r="I427" s="88"/>
      <c r="J427" s="380"/>
      <c r="K427" s="381">
        <f t="shared" si="229"/>
        <v>0</v>
      </c>
      <c r="L427" s="130">
        <f t="shared" si="230"/>
        <v>0</v>
      </c>
      <c r="M427" s="130">
        <f t="shared" si="231"/>
        <v>0</v>
      </c>
      <c r="N427" s="130">
        <f t="shared" si="232"/>
        <v>0</v>
      </c>
      <c r="O427" s="99">
        <f t="shared" si="233"/>
        <v>0</v>
      </c>
      <c r="P427" s="97"/>
      <c r="Q427" s="106"/>
      <c r="R427" s="100"/>
      <c r="S427" s="101"/>
      <c r="T427" s="563"/>
    </row>
    <row r="428" spans="1:20" ht="12.75">
      <c r="A428" s="556"/>
      <c r="B428" s="559"/>
      <c r="C428" s="559"/>
      <c r="D428" s="105"/>
      <c r="E428" s="106">
        <f t="shared" si="228"/>
        <v>0</v>
      </c>
      <c r="F428" s="107"/>
      <c r="G428" s="107"/>
      <c r="H428" s="108"/>
      <c r="I428" s="88"/>
      <c r="J428" s="380"/>
      <c r="K428" s="381">
        <f t="shared" si="229"/>
        <v>0</v>
      </c>
      <c r="L428" s="130">
        <f t="shared" si="230"/>
        <v>0</v>
      </c>
      <c r="M428" s="130">
        <f t="shared" si="231"/>
        <v>0</v>
      </c>
      <c r="N428" s="130">
        <f t="shared" si="232"/>
        <v>0</v>
      </c>
      <c r="O428" s="99">
        <f t="shared" si="233"/>
        <v>0</v>
      </c>
      <c r="P428" s="97"/>
      <c r="Q428" s="106"/>
      <c r="R428" s="100"/>
      <c r="S428" s="101"/>
      <c r="T428" s="563"/>
    </row>
    <row r="429" spans="1:20" ht="12.75">
      <c r="A429" s="556"/>
      <c r="B429" s="559"/>
      <c r="C429" s="559"/>
      <c r="D429" s="95"/>
      <c r="E429" s="142">
        <f t="shared" si="228"/>
        <v>0</v>
      </c>
      <c r="F429" s="107"/>
      <c r="G429" s="107"/>
      <c r="H429" s="108"/>
      <c r="I429" s="88"/>
      <c r="J429" s="387"/>
      <c r="K429" s="381">
        <f t="shared" si="229"/>
        <v>0</v>
      </c>
      <c r="L429" s="130">
        <f t="shared" si="230"/>
        <v>0</v>
      </c>
      <c r="M429" s="130">
        <f t="shared" si="231"/>
        <v>0</v>
      </c>
      <c r="N429" s="130">
        <f t="shared" si="232"/>
        <v>0</v>
      </c>
      <c r="O429" s="99">
        <f t="shared" si="233"/>
        <v>0</v>
      </c>
      <c r="P429" s="97"/>
      <c r="Q429" s="106"/>
      <c r="R429" s="100"/>
      <c r="S429" s="101"/>
      <c r="T429" s="563"/>
    </row>
    <row r="430" spans="1:20" ht="12.75">
      <c r="A430" s="556"/>
      <c r="B430" s="559"/>
      <c r="C430" s="559"/>
      <c r="D430" s="110"/>
      <c r="E430" s="142">
        <f t="shared" si="228"/>
        <v>0</v>
      </c>
      <c r="F430" s="107"/>
      <c r="G430" s="107"/>
      <c r="H430" s="108"/>
      <c r="I430" s="108"/>
      <c r="J430" s="387"/>
      <c r="K430" s="381">
        <f t="shared" si="229"/>
        <v>0</v>
      </c>
      <c r="L430" s="130">
        <f t="shared" si="230"/>
        <v>0</v>
      </c>
      <c r="M430" s="130">
        <f t="shared" si="231"/>
        <v>0</v>
      </c>
      <c r="N430" s="130">
        <f t="shared" si="232"/>
        <v>0</v>
      </c>
      <c r="O430" s="99">
        <f t="shared" si="233"/>
        <v>0</v>
      </c>
      <c r="P430" s="97"/>
      <c r="Q430" s="106"/>
      <c r="R430" s="100"/>
      <c r="S430" s="101"/>
      <c r="T430" s="563"/>
    </row>
    <row r="431" spans="1:20" ht="13.5" thickBot="1">
      <c r="A431" s="556"/>
      <c r="B431" s="559"/>
      <c r="C431" s="559"/>
      <c r="D431" s="357"/>
      <c r="E431" s="106">
        <f t="shared" si="228"/>
        <v>0</v>
      </c>
      <c r="F431" s="107"/>
      <c r="G431" s="107"/>
      <c r="H431" s="108"/>
      <c r="I431" s="108"/>
      <c r="J431" s="387"/>
      <c r="K431" s="381">
        <f t="shared" si="229"/>
        <v>0</v>
      </c>
      <c r="L431" s="130">
        <f t="shared" si="230"/>
        <v>0</v>
      </c>
      <c r="M431" s="130">
        <f t="shared" si="231"/>
        <v>0</v>
      </c>
      <c r="N431" s="130">
        <f t="shared" si="232"/>
        <v>0</v>
      </c>
      <c r="O431" s="144">
        <f t="shared" si="233"/>
        <v>0</v>
      </c>
      <c r="P431" s="115"/>
      <c r="Q431" s="267"/>
      <c r="R431" s="116"/>
      <c r="S431" s="117"/>
      <c r="T431" s="563"/>
    </row>
    <row r="432" spans="1:20" ht="13.5" thickBot="1">
      <c r="A432" s="556"/>
      <c r="B432" s="559"/>
      <c r="C432" s="559"/>
      <c r="D432" s="118" t="s">
        <v>657</v>
      </c>
      <c r="E432" s="393"/>
      <c r="F432" s="394"/>
      <c r="G432" s="394"/>
      <c r="H432" s="394"/>
      <c r="I432" s="394"/>
      <c r="J432" s="382">
        <f aca="true" t="shared" si="234" ref="J432:O432">SUM(J422:J431)</f>
        <v>0</v>
      </c>
      <c r="K432" s="383">
        <f t="shared" si="234"/>
        <v>0</v>
      </c>
      <c r="L432" s="121">
        <f t="shared" si="234"/>
        <v>0</v>
      </c>
      <c r="M432" s="121">
        <f t="shared" si="234"/>
        <v>0</v>
      </c>
      <c r="N432" s="121">
        <f t="shared" si="234"/>
        <v>0</v>
      </c>
      <c r="O432" s="122">
        <f t="shared" si="234"/>
        <v>0</v>
      </c>
      <c r="P432" s="123">
        <f>SUM(P424:P431)</f>
        <v>0</v>
      </c>
      <c r="Q432" s="120">
        <f>SUM(Q424:Q431)</f>
        <v>0</v>
      </c>
      <c r="R432" s="121"/>
      <c r="S432" s="122"/>
      <c r="T432" s="563"/>
    </row>
    <row r="433" spans="1:20" ht="13.5" thickBot="1">
      <c r="A433" s="557"/>
      <c r="B433" s="560"/>
      <c r="C433" s="560"/>
      <c r="D433" s="118" t="s">
        <v>824</v>
      </c>
      <c r="E433" s="393"/>
      <c r="F433" s="394"/>
      <c r="G433" s="394"/>
      <c r="H433" s="394"/>
      <c r="I433" s="394"/>
      <c r="J433" s="402"/>
      <c r="K433" s="384">
        <f>K361-K432</f>
        <v>648</v>
      </c>
      <c r="L433" s="369">
        <f>L361-L432</f>
        <v>0</v>
      </c>
      <c r="M433" s="369">
        <f>M361-M432</f>
        <v>0</v>
      </c>
      <c r="N433" s="369">
        <f>N361-N432</f>
        <v>162</v>
      </c>
      <c r="O433" s="385">
        <f>O361-O432</f>
        <v>25</v>
      </c>
      <c r="P433" s="370"/>
      <c r="Q433" s="371"/>
      <c r="R433" s="372"/>
      <c r="S433" s="373"/>
      <c r="T433" s="564"/>
    </row>
    <row r="434" spans="1:20" ht="13.5" thickTop="1">
      <c r="A434" s="555">
        <f>A422+1</f>
        <v>39208</v>
      </c>
      <c r="B434" s="558" t="s">
        <v>141</v>
      </c>
      <c r="C434" s="561" t="str">
        <f>$C386</f>
        <v>Szénhidrát</v>
      </c>
      <c r="D434" s="85"/>
      <c r="E434" s="127">
        <f aca="true" t="shared" si="235" ref="E434:E443">F434*4+G434*9+H434*4</f>
        <v>0</v>
      </c>
      <c r="F434" s="158"/>
      <c r="G434" s="158"/>
      <c r="H434" s="159"/>
      <c r="I434" s="159"/>
      <c r="J434" s="378"/>
      <c r="K434" s="386">
        <f aca="true" t="shared" si="236" ref="K434:K443">E434/100*$J434</f>
        <v>0</v>
      </c>
      <c r="L434" s="221">
        <f aca="true" t="shared" si="237" ref="L434:L443">F434/100*$J434</f>
        <v>0</v>
      </c>
      <c r="M434" s="221">
        <f aca="true" t="shared" si="238" ref="M434:M443">G434/100*$J434</f>
        <v>0</v>
      </c>
      <c r="N434" s="221">
        <f aca="true" t="shared" si="239" ref="N434:N443">H434/100*$J434</f>
        <v>0</v>
      </c>
      <c r="O434" s="129">
        <f aca="true" t="shared" si="240" ref="O434:O443">I434/100*$J434</f>
        <v>0</v>
      </c>
      <c r="P434" s="91">
        <f>5.2*R434</f>
        <v>0</v>
      </c>
      <c r="Q434" s="127">
        <f>54/490*P434</f>
        <v>0</v>
      </c>
      <c r="R434" s="92"/>
      <c r="S434" s="93" t="s">
        <v>117</v>
      </c>
      <c r="T434" s="562">
        <f>Súlygrafikon!F40</f>
        <v>0</v>
      </c>
    </row>
    <row r="435" spans="1:20" ht="12.75">
      <c r="A435" s="556"/>
      <c r="B435" s="559"/>
      <c r="C435" s="559"/>
      <c r="D435" s="110"/>
      <c r="E435" s="106">
        <f t="shared" si="235"/>
        <v>0</v>
      </c>
      <c r="F435" s="107"/>
      <c r="G435" s="107"/>
      <c r="H435" s="108"/>
      <c r="I435" s="108"/>
      <c r="J435" s="387"/>
      <c r="K435" s="381">
        <f t="shared" si="236"/>
        <v>0</v>
      </c>
      <c r="L435" s="130">
        <f t="shared" si="237"/>
        <v>0</v>
      </c>
      <c r="M435" s="130">
        <f t="shared" si="238"/>
        <v>0</v>
      </c>
      <c r="N435" s="130">
        <f t="shared" si="239"/>
        <v>0</v>
      </c>
      <c r="O435" s="99">
        <f t="shared" si="240"/>
        <v>0</v>
      </c>
      <c r="P435" s="97">
        <f>8.2*R435</f>
        <v>0</v>
      </c>
      <c r="Q435" s="106">
        <f>54/490*P435</f>
        <v>0</v>
      </c>
      <c r="R435" s="100"/>
      <c r="S435" s="101" t="s">
        <v>118</v>
      </c>
      <c r="T435" s="563"/>
    </row>
    <row r="436" spans="1:20" ht="12.75">
      <c r="A436" s="556"/>
      <c r="B436" s="559"/>
      <c r="C436" s="559"/>
      <c r="D436" s="105"/>
      <c r="E436" s="142">
        <f t="shared" si="235"/>
        <v>0</v>
      </c>
      <c r="F436" s="107"/>
      <c r="G436" s="107"/>
      <c r="H436" s="108"/>
      <c r="I436" s="108"/>
      <c r="J436" s="387"/>
      <c r="K436" s="381">
        <f t="shared" si="236"/>
        <v>0</v>
      </c>
      <c r="L436" s="130">
        <f t="shared" si="237"/>
        <v>0</v>
      </c>
      <c r="M436" s="130">
        <f t="shared" si="238"/>
        <v>0</v>
      </c>
      <c r="N436" s="130">
        <f t="shared" si="239"/>
        <v>0</v>
      </c>
      <c r="O436" s="99">
        <f t="shared" si="240"/>
        <v>0</v>
      </c>
      <c r="P436" s="97">
        <f>11.2*R436</f>
        <v>0</v>
      </c>
      <c r="Q436" s="106">
        <f>54/490*P436</f>
        <v>0</v>
      </c>
      <c r="R436" s="100"/>
      <c r="S436" s="101" t="s">
        <v>119</v>
      </c>
      <c r="T436" s="563"/>
    </row>
    <row r="437" spans="1:20" ht="12.75">
      <c r="A437" s="556"/>
      <c r="B437" s="559"/>
      <c r="C437" s="559"/>
      <c r="D437" s="110"/>
      <c r="E437" s="106">
        <f t="shared" si="235"/>
        <v>0</v>
      </c>
      <c r="F437" s="107"/>
      <c r="G437" s="107"/>
      <c r="H437" s="108"/>
      <c r="I437" s="108"/>
      <c r="J437" s="387"/>
      <c r="K437" s="381">
        <f t="shared" si="236"/>
        <v>0</v>
      </c>
      <c r="L437" s="130">
        <f t="shared" si="237"/>
        <v>0</v>
      </c>
      <c r="M437" s="130">
        <f t="shared" si="238"/>
        <v>0</v>
      </c>
      <c r="N437" s="130">
        <f t="shared" si="239"/>
        <v>0</v>
      </c>
      <c r="O437" s="99">
        <f t="shared" si="240"/>
        <v>0</v>
      </c>
      <c r="P437" s="97">
        <f>19.4*R437</f>
        <v>0</v>
      </c>
      <c r="Q437" s="106">
        <f>54/490*P437</f>
        <v>0</v>
      </c>
      <c r="R437" s="100"/>
      <c r="S437" s="101" t="s">
        <v>121</v>
      </c>
      <c r="T437" s="563"/>
    </row>
    <row r="438" spans="1:20" ht="12.75">
      <c r="A438" s="556"/>
      <c r="B438" s="559"/>
      <c r="C438" s="559"/>
      <c r="D438" s="110"/>
      <c r="E438" s="106">
        <f t="shared" si="235"/>
        <v>0</v>
      </c>
      <c r="F438" s="107"/>
      <c r="G438" s="107"/>
      <c r="H438" s="108"/>
      <c r="I438" s="88"/>
      <c r="J438" s="380"/>
      <c r="K438" s="381">
        <f t="shared" si="236"/>
        <v>0</v>
      </c>
      <c r="L438" s="130">
        <f t="shared" si="237"/>
        <v>0</v>
      </c>
      <c r="M438" s="130">
        <f t="shared" si="238"/>
        <v>0</v>
      </c>
      <c r="N438" s="130">
        <f t="shared" si="239"/>
        <v>0</v>
      </c>
      <c r="O438" s="99">
        <f t="shared" si="240"/>
        <v>0</v>
      </c>
      <c r="P438" s="97"/>
      <c r="Q438" s="106"/>
      <c r="R438" s="100"/>
      <c r="S438" s="101"/>
      <c r="T438" s="563"/>
    </row>
    <row r="439" spans="1:20" ht="12.75">
      <c r="A439" s="556"/>
      <c r="B439" s="559"/>
      <c r="C439" s="559"/>
      <c r="D439" s="110"/>
      <c r="E439" s="106">
        <f t="shared" si="235"/>
        <v>0</v>
      </c>
      <c r="F439" s="107"/>
      <c r="G439" s="107"/>
      <c r="H439" s="108"/>
      <c r="I439" s="108"/>
      <c r="J439" s="387"/>
      <c r="K439" s="381">
        <f t="shared" si="236"/>
        <v>0</v>
      </c>
      <c r="L439" s="130">
        <f t="shared" si="237"/>
        <v>0</v>
      </c>
      <c r="M439" s="130">
        <f t="shared" si="238"/>
        <v>0</v>
      </c>
      <c r="N439" s="130">
        <f t="shared" si="239"/>
        <v>0</v>
      </c>
      <c r="O439" s="99">
        <f t="shared" si="240"/>
        <v>0</v>
      </c>
      <c r="P439" s="97"/>
      <c r="Q439" s="106"/>
      <c r="R439" s="100"/>
      <c r="S439" s="101"/>
      <c r="T439" s="563"/>
    </row>
    <row r="440" spans="1:20" ht="12.75">
      <c r="A440" s="556"/>
      <c r="B440" s="559"/>
      <c r="C440" s="559"/>
      <c r="D440" s="105"/>
      <c r="E440" s="106">
        <f t="shared" si="235"/>
        <v>0</v>
      </c>
      <c r="F440" s="107"/>
      <c r="G440" s="107"/>
      <c r="H440" s="108"/>
      <c r="I440" s="108"/>
      <c r="J440" s="387"/>
      <c r="K440" s="381">
        <f t="shared" si="236"/>
        <v>0</v>
      </c>
      <c r="L440" s="130">
        <f t="shared" si="237"/>
        <v>0</v>
      </c>
      <c r="M440" s="130">
        <f t="shared" si="238"/>
        <v>0</v>
      </c>
      <c r="N440" s="130">
        <f t="shared" si="239"/>
        <v>0</v>
      </c>
      <c r="O440" s="99">
        <f t="shared" si="240"/>
        <v>0</v>
      </c>
      <c r="P440" s="97"/>
      <c r="Q440" s="106"/>
      <c r="R440" s="100"/>
      <c r="S440" s="101"/>
      <c r="T440" s="563"/>
    </row>
    <row r="441" spans="1:20" ht="12.75">
      <c r="A441" s="556"/>
      <c r="B441" s="559"/>
      <c r="C441" s="559"/>
      <c r="D441" s="110"/>
      <c r="E441" s="106">
        <f t="shared" si="235"/>
        <v>0</v>
      </c>
      <c r="F441" s="107"/>
      <c r="G441" s="107"/>
      <c r="H441" s="108"/>
      <c r="I441" s="88"/>
      <c r="J441" s="380"/>
      <c r="K441" s="381">
        <f t="shared" si="236"/>
        <v>0</v>
      </c>
      <c r="L441" s="130">
        <f t="shared" si="237"/>
        <v>0</v>
      </c>
      <c r="M441" s="130">
        <f t="shared" si="238"/>
        <v>0</v>
      </c>
      <c r="N441" s="130">
        <f t="shared" si="239"/>
        <v>0</v>
      </c>
      <c r="O441" s="99">
        <f t="shared" si="240"/>
        <v>0</v>
      </c>
      <c r="P441" s="97"/>
      <c r="Q441" s="106"/>
      <c r="R441" s="100"/>
      <c r="S441" s="101"/>
      <c r="T441" s="563"/>
    </row>
    <row r="442" spans="1:20" ht="12.75">
      <c r="A442" s="556"/>
      <c r="B442" s="559"/>
      <c r="C442" s="559"/>
      <c r="D442" s="110"/>
      <c r="E442" s="106">
        <f t="shared" si="235"/>
        <v>0</v>
      </c>
      <c r="F442" s="107"/>
      <c r="G442" s="107"/>
      <c r="H442" s="108"/>
      <c r="I442" s="108"/>
      <c r="J442" s="403"/>
      <c r="K442" s="381">
        <f t="shared" si="236"/>
        <v>0</v>
      </c>
      <c r="L442" s="130">
        <f t="shared" si="237"/>
        <v>0</v>
      </c>
      <c r="M442" s="130">
        <f t="shared" si="238"/>
        <v>0</v>
      </c>
      <c r="N442" s="130">
        <f t="shared" si="239"/>
        <v>0</v>
      </c>
      <c r="O442" s="99">
        <f t="shared" si="240"/>
        <v>0</v>
      </c>
      <c r="P442" s="97"/>
      <c r="Q442" s="106"/>
      <c r="R442" s="100"/>
      <c r="S442" s="101"/>
      <c r="T442" s="563"/>
    </row>
    <row r="443" spans="1:20" ht="13.5" thickBot="1">
      <c r="A443" s="556"/>
      <c r="B443" s="559"/>
      <c r="C443" s="559"/>
      <c r="D443" s="357"/>
      <c r="E443" s="106">
        <f t="shared" si="235"/>
        <v>0</v>
      </c>
      <c r="F443" s="107"/>
      <c r="G443" s="107"/>
      <c r="H443" s="108"/>
      <c r="I443" s="108"/>
      <c r="J443" s="387"/>
      <c r="K443" s="381">
        <f t="shared" si="236"/>
        <v>0</v>
      </c>
      <c r="L443" s="130">
        <f t="shared" si="237"/>
        <v>0</v>
      </c>
      <c r="M443" s="130">
        <f t="shared" si="238"/>
        <v>0</v>
      </c>
      <c r="N443" s="130">
        <f t="shared" si="239"/>
        <v>0</v>
      </c>
      <c r="O443" s="144">
        <f t="shared" si="240"/>
        <v>0</v>
      </c>
      <c r="P443" s="115"/>
      <c r="Q443" s="267"/>
      <c r="R443" s="116"/>
      <c r="S443" s="117"/>
      <c r="T443" s="563"/>
    </row>
    <row r="444" spans="1:20" ht="13.5" thickBot="1">
      <c r="A444" s="556"/>
      <c r="B444" s="559"/>
      <c r="C444" s="559"/>
      <c r="D444" s="118" t="s">
        <v>657</v>
      </c>
      <c r="E444" s="393"/>
      <c r="F444" s="394"/>
      <c r="G444" s="394"/>
      <c r="H444" s="394"/>
      <c r="I444" s="394"/>
      <c r="J444" s="382">
        <f aca="true" t="shared" si="241" ref="J444:O444">SUM(J434:J443)</f>
        <v>0</v>
      </c>
      <c r="K444" s="383">
        <f t="shared" si="241"/>
        <v>0</v>
      </c>
      <c r="L444" s="121">
        <f t="shared" si="241"/>
        <v>0</v>
      </c>
      <c r="M444" s="121">
        <f t="shared" si="241"/>
        <v>0</v>
      </c>
      <c r="N444" s="121">
        <f t="shared" si="241"/>
        <v>0</v>
      </c>
      <c r="O444" s="122">
        <f t="shared" si="241"/>
        <v>0</v>
      </c>
      <c r="P444" s="123">
        <f>SUM(P436:P443)</f>
        <v>0</v>
      </c>
      <c r="Q444" s="120">
        <f>SUM(Q436:Q443)</f>
        <v>0</v>
      </c>
      <c r="R444" s="121"/>
      <c r="S444" s="122"/>
      <c r="T444" s="563"/>
    </row>
    <row r="445" spans="1:20" ht="13.5" thickBot="1">
      <c r="A445" s="557"/>
      <c r="B445" s="560"/>
      <c r="C445" s="560"/>
      <c r="D445" s="118" t="s">
        <v>824</v>
      </c>
      <c r="E445" s="393"/>
      <c r="F445" s="394"/>
      <c r="G445" s="394"/>
      <c r="H445" s="394"/>
      <c r="I445" s="394"/>
      <c r="J445" s="402"/>
      <c r="K445" s="384">
        <f>K361-K444</f>
        <v>648</v>
      </c>
      <c r="L445" s="369">
        <f>L361-L444</f>
        <v>0</v>
      </c>
      <c r="M445" s="369">
        <f>M361-M444</f>
        <v>0</v>
      </c>
      <c r="N445" s="369">
        <f>N361-N444</f>
        <v>162</v>
      </c>
      <c r="O445" s="385">
        <f>O361-O444</f>
        <v>25</v>
      </c>
      <c r="P445" s="370"/>
      <c r="Q445" s="371"/>
      <c r="R445" s="372"/>
      <c r="S445" s="373"/>
      <c r="T445" s="564"/>
    </row>
    <row r="446" spans="1:20" ht="13.5" thickTop="1">
      <c r="A446" s="569" t="s">
        <v>648</v>
      </c>
      <c r="B446" s="570"/>
      <c r="C446" s="571"/>
      <c r="D446" s="575" t="s">
        <v>109</v>
      </c>
      <c r="E446" s="578" t="s">
        <v>649</v>
      </c>
      <c r="F446" s="579"/>
      <c r="G446" s="579"/>
      <c r="H446" s="579"/>
      <c r="I446" s="580"/>
      <c r="J446" s="578" t="s">
        <v>650</v>
      </c>
      <c r="K446" s="581"/>
      <c r="L446" s="581"/>
      <c r="M446" s="581"/>
      <c r="N446" s="581"/>
      <c r="O446" s="580"/>
      <c r="P446" s="223"/>
      <c r="Q446" s="265" t="s">
        <v>416</v>
      </c>
      <c r="R446" s="222"/>
      <c r="S446" s="224"/>
      <c r="T446" s="60" t="s">
        <v>447</v>
      </c>
    </row>
    <row r="447" spans="1:20" ht="13.5" thickBot="1">
      <c r="A447" s="572"/>
      <c r="B447" s="573"/>
      <c r="C447" s="574"/>
      <c r="D447" s="576"/>
      <c r="E447" s="63" t="s">
        <v>654</v>
      </c>
      <c r="F447" s="64" t="s">
        <v>656</v>
      </c>
      <c r="G447" s="64" t="s">
        <v>483</v>
      </c>
      <c r="H447" s="65" t="s">
        <v>655</v>
      </c>
      <c r="I447" s="65" t="s">
        <v>371</v>
      </c>
      <c r="J447" s="374" t="s">
        <v>651</v>
      </c>
      <c r="K447" s="64" t="s">
        <v>654</v>
      </c>
      <c r="L447" s="64" t="s">
        <v>656</v>
      </c>
      <c r="M447" s="64" t="s">
        <v>483</v>
      </c>
      <c r="N447" s="64" t="s">
        <v>655</v>
      </c>
      <c r="O447" s="365" t="s">
        <v>371</v>
      </c>
      <c r="P447" s="67" t="s">
        <v>419</v>
      </c>
      <c r="Q447" s="63" t="s">
        <v>417</v>
      </c>
      <c r="R447" s="64" t="s">
        <v>418</v>
      </c>
      <c r="S447" s="68" t="s">
        <v>110</v>
      </c>
      <c r="T447" s="69" t="s">
        <v>142</v>
      </c>
    </row>
    <row r="448" spans="1:20" ht="13.5" thickBot="1">
      <c r="A448" s="269" t="s">
        <v>388</v>
      </c>
      <c r="B448" s="268"/>
      <c r="C448" s="297">
        <f>C449*0.8</f>
        <v>0</v>
      </c>
      <c r="D448" s="577"/>
      <c r="E448" s="74" t="s">
        <v>653</v>
      </c>
      <c r="F448" s="75" t="s">
        <v>652</v>
      </c>
      <c r="G448" s="75" t="s">
        <v>652</v>
      </c>
      <c r="H448" s="76" t="s">
        <v>652</v>
      </c>
      <c r="I448" s="76" t="s">
        <v>652</v>
      </c>
      <c r="J448" s="375" t="s">
        <v>652</v>
      </c>
      <c r="K448" s="75" t="s">
        <v>653</v>
      </c>
      <c r="L448" s="75" t="s">
        <v>652</v>
      </c>
      <c r="M448" s="75" t="s">
        <v>652</v>
      </c>
      <c r="N448" s="75" t="s">
        <v>652</v>
      </c>
      <c r="O448" s="280" t="s">
        <v>652</v>
      </c>
      <c r="P448" s="79" t="s">
        <v>112</v>
      </c>
      <c r="Q448" s="266" t="s">
        <v>652</v>
      </c>
      <c r="R448" s="80" t="s">
        <v>113</v>
      </c>
      <c r="S448" s="81"/>
      <c r="T448" s="82"/>
    </row>
    <row r="449" spans="1:20" ht="13.5" thickBot="1">
      <c r="A449" s="225" t="s">
        <v>448</v>
      </c>
      <c r="B449" s="270"/>
      <c r="C449" s="271">
        <f>T434</f>
        <v>0</v>
      </c>
      <c r="D449" s="195" t="s">
        <v>114</v>
      </c>
      <c r="E449" s="196"/>
      <c r="F449" s="197"/>
      <c r="G449" s="197"/>
      <c r="H449" s="197"/>
      <c r="I449" s="395"/>
      <c r="J449" s="391"/>
      <c r="K449" s="359">
        <f>IF($T$4=1,(C449*10+900)*1.2,(C449*7+700)*1.2)</f>
        <v>1080</v>
      </c>
      <c r="L449" s="399">
        <f>IF($T$4=1,C449*1.3,C449*1.2)</f>
        <v>0</v>
      </c>
      <c r="M449" s="399">
        <f>L449/2</f>
        <v>0</v>
      </c>
      <c r="N449" s="399">
        <f>(K449-L449*4-M449*9)/4</f>
        <v>270</v>
      </c>
      <c r="O449" s="400">
        <v>25</v>
      </c>
      <c r="P449" s="193">
        <v>600</v>
      </c>
      <c r="Q449" s="283"/>
      <c r="R449" s="363">
        <v>30</v>
      </c>
      <c r="S449" s="362" t="s">
        <v>797</v>
      </c>
      <c r="T449" s="229">
        <f>T$4</f>
        <v>1</v>
      </c>
    </row>
    <row r="450" spans="1:20" ht="13.5" thickBot="1">
      <c r="A450" s="219" t="s">
        <v>389</v>
      </c>
      <c r="B450" s="272"/>
      <c r="C450" s="273">
        <v>60</v>
      </c>
      <c r="D450" s="198" t="s">
        <v>457</v>
      </c>
      <c r="E450" s="199"/>
      <c r="F450" s="200"/>
      <c r="G450" s="200"/>
      <c r="H450" s="200"/>
      <c r="I450" s="396"/>
      <c r="J450" s="392"/>
      <c r="K450" s="360">
        <f>K449*C450/100</f>
        <v>648</v>
      </c>
      <c r="L450" s="398">
        <f>L449*C450/100</f>
        <v>0</v>
      </c>
      <c r="M450" s="398">
        <f>M449*C450/100</f>
        <v>0</v>
      </c>
      <c r="N450" s="398">
        <f>N449*C450/100</f>
        <v>162</v>
      </c>
      <c r="O450" s="401">
        <v>25</v>
      </c>
      <c r="P450" s="194">
        <v>600</v>
      </c>
      <c r="Q450" s="284"/>
      <c r="R450" s="75">
        <f>(220-50)*0.6</f>
        <v>102</v>
      </c>
      <c r="S450" s="361" t="s">
        <v>796</v>
      </c>
      <c r="T450" s="228" t="s">
        <v>452</v>
      </c>
    </row>
    <row r="451" spans="1:20" ht="12.75">
      <c r="A451" s="555">
        <f>A434+1</f>
        <v>39209</v>
      </c>
      <c r="B451" s="567" t="s">
        <v>116</v>
      </c>
      <c r="C451" s="568" t="str">
        <f>$C398</f>
        <v>Gyümölcs</v>
      </c>
      <c r="D451" s="85"/>
      <c r="E451" s="86">
        <f aca="true" t="shared" si="242" ref="E451:E460">F451*4+G451*9+H451*4</f>
        <v>0</v>
      </c>
      <c r="F451" s="87"/>
      <c r="G451" s="87"/>
      <c r="H451" s="88"/>
      <c r="I451" s="88"/>
      <c r="J451" s="380"/>
      <c r="K451" s="379">
        <f aca="true" t="shared" si="243" ref="K451:K460">E451/100*$J451</f>
        <v>0</v>
      </c>
      <c r="L451" s="281">
        <f aca="true" t="shared" si="244" ref="L451:L460">F451/100*$J451</f>
        <v>0</v>
      </c>
      <c r="M451" s="281">
        <f aca="true" t="shared" si="245" ref="M451:M460">G451/100*$J451</f>
        <v>0</v>
      </c>
      <c r="N451" s="281">
        <f aca="true" t="shared" si="246" ref="N451:N460">H451/100*$J451</f>
        <v>0</v>
      </c>
      <c r="O451" s="90">
        <f aca="true" t="shared" si="247" ref="O451:O460">I451/100*$J451</f>
        <v>0</v>
      </c>
      <c r="P451" s="91">
        <f>5.2*R451</f>
        <v>0</v>
      </c>
      <c r="Q451" s="127">
        <f>54/490*P451</f>
        <v>0</v>
      </c>
      <c r="R451" s="92"/>
      <c r="S451" s="93" t="s">
        <v>117</v>
      </c>
      <c r="T451" s="562">
        <f>Súlygrafikon!F41</f>
        <v>0</v>
      </c>
    </row>
    <row r="452" spans="1:20" ht="12.75">
      <c r="A452" s="556"/>
      <c r="B452" s="559"/>
      <c r="C452" s="559"/>
      <c r="D452" s="95"/>
      <c r="E452" s="86">
        <f t="shared" si="242"/>
        <v>0</v>
      </c>
      <c r="F452" s="87"/>
      <c r="G452" s="87"/>
      <c r="H452" s="88"/>
      <c r="I452" s="88"/>
      <c r="J452" s="380"/>
      <c r="K452" s="381">
        <f t="shared" si="243"/>
        <v>0</v>
      </c>
      <c r="L452" s="130">
        <f t="shared" si="244"/>
        <v>0</v>
      </c>
      <c r="M452" s="130">
        <f t="shared" si="245"/>
        <v>0</v>
      </c>
      <c r="N452" s="130">
        <f t="shared" si="246"/>
        <v>0</v>
      </c>
      <c r="O452" s="99">
        <f t="shared" si="247"/>
        <v>0</v>
      </c>
      <c r="P452" s="97">
        <f>8.2*R452</f>
        <v>0</v>
      </c>
      <c r="Q452" s="106">
        <f>54/490*P452</f>
        <v>0</v>
      </c>
      <c r="R452" s="100"/>
      <c r="S452" s="101" t="s">
        <v>118</v>
      </c>
      <c r="T452" s="563"/>
    </row>
    <row r="453" spans="1:20" ht="12.75">
      <c r="A453" s="556"/>
      <c r="B453" s="559"/>
      <c r="C453" s="559"/>
      <c r="D453" s="105"/>
      <c r="E453" s="106">
        <f t="shared" si="242"/>
        <v>0</v>
      </c>
      <c r="F453" s="107"/>
      <c r="G453" s="107"/>
      <c r="H453" s="108"/>
      <c r="I453" s="88"/>
      <c r="J453" s="380"/>
      <c r="K453" s="381">
        <f t="shared" si="243"/>
        <v>0</v>
      </c>
      <c r="L453" s="130">
        <f t="shared" si="244"/>
        <v>0</v>
      </c>
      <c r="M453" s="130">
        <f t="shared" si="245"/>
        <v>0</v>
      </c>
      <c r="N453" s="130">
        <f t="shared" si="246"/>
        <v>0</v>
      </c>
      <c r="O453" s="99">
        <f t="shared" si="247"/>
        <v>0</v>
      </c>
      <c r="P453" s="97">
        <f>11.2*R453</f>
        <v>0</v>
      </c>
      <c r="Q453" s="106">
        <f>54/490*P453</f>
        <v>0</v>
      </c>
      <c r="R453" s="100"/>
      <c r="S453" s="101" t="s">
        <v>119</v>
      </c>
      <c r="T453" s="563"/>
    </row>
    <row r="454" spans="1:20" ht="12.75">
      <c r="A454" s="556"/>
      <c r="B454" s="559"/>
      <c r="C454" s="559"/>
      <c r="D454" s="110"/>
      <c r="E454" s="106">
        <f t="shared" si="242"/>
        <v>0</v>
      </c>
      <c r="F454" s="107"/>
      <c r="G454" s="107"/>
      <c r="H454" s="108"/>
      <c r="I454" s="88"/>
      <c r="J454" s="380"/>
      <c r="K454" s="381">
        <f t="shared" si="243"/>
        <v>0</v>
      </c>
      <c r="L454" s="130">
        <f t="shared" si="244"/>
        <v>0</v>
      </c>
      <c r="M454" s="130">
        <f t="shared" si="245"/>
        <v>0</v>
      </c>
      <c r="N454" s="130">
        <f t="shared" si="246"/>
        <v>0</v>
      </c>
      <c r="O454" s="99">
        <f t="shared" si="247"/>
        <v>0</v>
      </c>
      <c r="P454" s="97">
        <f>19.4*R454</f>
        <v>0</v>
      </c>
      <c r="Q454" s="106">
        <f>54/490*P454</f>
        <v>0</v>
      </c>
      <c r="R454" s="100"/>
      <c r="S454" s="101" t="s">
        <v>121</v>
      </c>
      <c r="T454" s="563"/>
    </row>
    <row r="455" spans="1:20" ht="12.75">
      <c r="A455" s="556"/>
      <c r="B455" s="559"/>
      <c r="C455" s="559"/>
      <c r="D455" s="110"/>
      <c r="E455" s="106">
        <f t="shared" si="242"/>
        <v>0</v>
      </c>
      <c r="F455" s="107"/>
      <c r="G455" s="107"/>
      <c r="H455" s="108"/>
      <c r="I455" s="88"/>
      <c r="J455" s="380"/>
      <c r="K455" s="381">
        <f t="shared" si="243"/>
        <v>0</v>
      </c>
      <c r="L455" s="130">
        <f t="shared" si="244"/>
        <v>0</v>
      </c>
      <c r="M455" s="130">
        <f t="shared" si="245"/>
        <v>0</v>
      </c>
      <c r="N455" s="130">
        <f t="shared" si="246"/>
        <v>0</v>
      </c>
      <c r="O455" s="99">
        <f t="shared" si="247"/>
        <v>0</v>
      </c>
      <c r="P455" s="97"/>
      <c r="Q455" s="106"/>
      <c r="R455" s="100"/>
      <c r="S455" s="101"/>
      <c r="T455" s="563"/>
    </row>
    <row r="456" spans="1:20" ht="12.75">
      <c r="A456" s="556"/>
      <c r="B456" s="559"/>
      <c r="C456" s="559"/>
      <c r="D456" s="110"/>
      <c r="E456" s="106">
        <f t="shared" si="242"/>
        <v>0</v>
      </c>
      <c r="F456" s="107"/>
      <c r="G456" s="107"/>
      <c r="H456" s="108"/>
      <c r="I456" s="88"/>
      <c r="J456" s="380"/>
      <c r="K456" s="381">
        <f t="shared" si="243"/>
        <v>0</v>
      </c>
      <c r="L456" s="130">
        <f t="shared" si="244"/>
        <v>0</v>
      </c>
      <c r="M456" s="130">
        <f t="shared" si="245"/>
        <v>0</v>
      </c>
      <c r="N456" s="130">
        <f t="shared" si="246"/>
        <v>0</v>
      </c>
      <c r="O456" s="99">
        <f t="shared" si="247"/>
        <v>0</v>
      </c>
      <c r="P456" s="97"/>
      <c r="Q456" s="106"/>
      <c r="R456" s="100"/>
      <c r="S456" s="101"/>
      <c r="T456" s="563"/>
    </row>
    <row r="457" spans="1:20" ht="12.75">
      <c r="A457" s="556"/>
      <c r="B457" s="559"/>
      <c r="C457" s="559"/>
      <c r="D457" s="105"/>
      <c r="E457" s="106">
        <f t="shared" si="242"/>
        <v>0</v>
      </c>
      <c r="F457" s="107"/>
      <c r="G457" s="107"/>
      <c r="H457" s="108"/>
      <c r="I457" s="88"/>
      <c r="J457" s="380"/>
      <c r="K457" s="381">
        <f t="shared" si="243"/>
        <v>0</v>
      </c>
      <c r="L457" s="130">
        <f t="shared" si="244"/>
        <v>0</v>
      </c>
      <c r="M457" s="130">
        <f t="shared" si="245"/>
        <v>0</v>
      </c>
      <c r="N457" s="130">
        <f t="shared" si="246"/>
        <v>0</v>
      </c>
      <c r="O457" s="99">
        <f t="shared" si="247"/>
        <v>0</v>
      </c>
      <c r="P457" s="97"/>
      <c r="Q457" s="106"/>
      <c r="R457" s="100"/>
      <c r="S457" s="101"/>
      <c r="T457" s="563"/>
    </row>
    <row r="458" spans="1:20" ht="12.75">
      <c r="A458" s="556"/>
      <c r="B458" s="559"/>
      <c r="C458" s="559"/>
      <c r="D458" s="110"/>
      <c r="E458" s="106">
        <f t="shared" si="242"/>
        <v>0</v>
      </c>
      <c r="F458" s="107"/>
      <c r="G458" s="107"/>
      <c r="H458" s="108"/>
      <c r="I458" s="88"/>
      <c r="J458" s="380"/>
      <c r="K458" s="381">
        <f t="shared" si="243"/>
        <v>0</v>
      </c>
      <c r="L458" s="130">
        <f t="shared" si="244"/>
        <v>0</v>
      </c>
      <c r="M458" s="130">
        <f t="shared" si="245"/>
        <v>0</v>
      </c>
      <c r="N458" s="130">
        <f t="shared" si="246"/>
        <v>0</v>
      </c>
      <c r="O458" s="99">
        <f t="shared" si="247"/>
        <v>0</v>
      </c>
      <c r="P458" s="97"/>
      <c r="Q458" s="106"/>
      <c r="R458" s="100"/>
      <c r="S458" s="101"/>
      <c r="T458" s="563"/>
    </row>
    <row r="459" spans="1:20" ht="12.75">
      <c r="A459" s="556"/>
      <c r="B459" s="559"/>
      <c r="C459" s="559"/>
      <c r="D459" s="110"/>
      <c r="E459" s="106">
        <f t="shared" si="242"/>
        <v>0</v>
      </c>
      <c r="F459" s="107"/>
      <c r="G459" s="107"/>
      <c r="H459" s="108"/>
      <c r="I459" s="88"/>
      <c r="J459" s="380"/>
      <c r="K459" s="381">
        <f t="shared" si="243"/>
        <v>0</v>
      </c>
      <c r="L459" s="130">
        <f t="shared" si="244"/>
        <v>0</v>
      </c>
      <c r="M459" s="130">
        <f t="shared" si="245"/>
        <v>0</v>
      </c>
      <c r="N459" s="130">
        <f t="shared" si="246"/>
        <v>0</v>
      </c>
      <c r="O459" s="99">
        <f t="shared" si="247"/>
        <v>0</v>
      </c>
      <c r="P459" s="97"/>
      <c r="Q459" s="106"/>
      <c r="R459" s="100"/>
      <c r="S459" s="101"/>
      <c r="T459" s="563"/>
    </row>
    <row r="460" spans="1:20" ht="13.5" thickBot="1">
      <c r="A460" s="556"/>
      <c r="B460" s="559"/>
      <c r="C460" s="559"/>
      <c r="D460" s="114"/>
      <c r="E460" s="106">
        <f t="shared" si="242"/>
        <v>0</v>
      </c>
      <c r="F460" s="107"/>
      <c r="G460" s="107"/>
      <c r="H460" s="108"/>
      <c r="I460" s="88"/>
      <c r="J460" s="380"/>
      <c r="K460" s="381">
        <f t="shared" si="243"/>
        <v>0</v>
      </c>
      <c r="L460" s="130">
        <f t="shared" si="244"/>
        <v>0</v>
      </c>
      <c r="M460" s="130">
        <f t="shared" si="245"/>
        <v>0</v>
      </c>
      <c r="N460" s="130">
        <f t="shared" si="246"/>
        <v>0</v>
      </c>
      <c r="O460" s="144">
        <f t="shared" si="247"/>
        <v>0</v>
      </c>
      <c r="P460" s="115"/>
      <c r="Q460" s="267"/>
      <c r="R460" s="116"/>
      <c r="S460" s="117"/>
      <c r="T460" s="563"/>
    </row>
    <row r="461" spans="1:20" ht="13.5" thickBot="1">
      <c r="A461" s="556"/>
      <c r="B461" s="559"/>
      <c r="C461" s="559"/>
      <c r="D461" s="118" t="s">
        <v>657</v>
      </c>
      <c r="E461" s="393"/>
      <c r="F461" s="394"/>
      <c r="G461" s="394"/>
      <c r="H461" s="394"/>
      <c r="I461" s="394"/>
      <c r="J461" s="382">
        <f aca="true" t="shared" si="248" ref="J461:O461">SUM(J451:J460)</f>
        <v>0</v>
      </c>
      <c r="K461" s="383">
        <f t="shared" si="248"/>
        <v>0</v>
      </c>
      <c r="L461" s="121">
        <f t="shared" si="248"/>
        <v>0</v>
      </c>
      <c r="M461" s="121">
        <f t="shared" si="248"/>
        <v>0</v>
      </c>
      <c r="N461" s="121">
        <f t="shared" si="248"/>
        <v>0</v>
      </c>
      <c r="O461" s="122">
        <f t="shared" si="248"/>
        <v>0</v>
      </c>
      <c r="P461" s="123">
        <f>SUM(P453:P460)</f>
        <v>0</v>
      </c>
      <c r="Q461" s="120">
        <f>SUM(Q453:Q460)</f>
        <v>0</v>
      </c>
      <c r="R461" s="121"/>
      <c r="S461" s="122"/>
      <c r="T461" s="563"/>
    </row>
    <row r="462" spans="1:20" ht="13.5" thickBot="1">
      <c r="A462" s="557"/>
      <c r="B462" s="560"/>
      <c r="C462" s="560"/>
      <c r="D462" s="118" t="s">
        <v>824</v>
      </c>
      <c r="E462" s="393"/>
      <c r="F462" s="394"/>
      <c r="G462" s="394"/>
      <c r="H462" s="394"/>
      <c r="I462" s="394"/>
      <c r="J462" s="402"/>
      <c r="K462" s="384">
        <f>K450-K461</f>
        <v>648</v>
      </c>
      <c r="L462" s="369">
        <f>L450-L461</f>
        <v>0</v>
      </c>
      <c r="M462" s="369">
        <f>M450-M461</f>
        <v>0</v>
      </c>
      <c r="N462" s="369">
        <f>N450-N461</f>
        <v>162</v>
      </c>
      <c r="O462" s="385">
        <f>O450-O461</f>
        <v>25</v>
      </c>
      <c r="P462" s="370"/>
      <c r="Q462" s="371"/>
      <c r="R462" s="372"/>
      <c r="S462" s="373"/>
      <c r="T462" s="564"/>
    </row>
    <row r="463" spans="1:20" ht="13.5" thickTop="1">
      <c r="A463" s="555">
        <f>A451+1</f>
        <v>39210</v>
      </c>
      <c r="B463" s="565" t="s">
        <v>123</v>
      </c>
      <c r="C463" s="566" t="str">
        <f>$C410</f>
        <v>Protein</v>
      </c>
      <c r="D463" s="85"/>
      <c r="E463" s="86">
        <f aca="true" t="shared" si="249" ref="E463:E468">F463*4+G463*9+H463*4</f>
        <v>0</v>
      </c>
      <c r="F463" s="87"/>
      <c r="G463" s="87"/>
      <c r="H463" s="88"/>
      <c r="I463" s="88"/>
      <c r="J463" s="378"/>
      <c r="K463" s="386">
        <f aca="true" t="shared" si="250" ref="K463:K472">E463/100*$J463</f>
        <v>0</v>
      </c>
      <c r="L463" s="221">
        <f aca="true" t="shared" si="251" ref="L463:L472">F463/100*$J463</f>
        <v>0</v>
      </c>
      <c r="M463" s="221">
        <f aca="true" t="shared" si="252" ref="M463:M472">G463/100*$J463</f>
        <v>0</v>
      </c>
      <c r="N463" s="221">
        <f aca="true" t="shared" si="253" ref="N463:N472">H463/100*$J463</f>
        <v>0</v>
      </c>
      <c r="O463" s="129">
        <f aca="true" t="shared" si="254" ref="O463:O472">I463/100*$J463</f>
        <v>0</v>
      </c>
      <c r="P463" s="91">
        <f>5.2*R463</f>
        <v>0</v>
      </c>
      <c r="Q463" s="127">
        <f>54/490*P463</f>
        <v>0</v>
      </c>
      <c r="R463" s="92"/>
      <c r="S463" s="93" t="s">
        <v>117</v>
      </c>
      <c r="T463" s="562">
        <f>Súlygrafikon!F42</f>
        <v>0</v>
      </c>
    </row>
    <row r="464" spans="1:20" ht="12.75">
      <c r="A464" s="556"/>
      <c r="B464" s="559"/>
      <c r="C464" s="559"/>
      <c r="D464" s="95"/>
      <c r="E464" s="86">
        <f t="shared" si="249"/>
        <v>0</v>
      </c>
      <c r="F464" s="87"/>
      <c r="G464" s="87"/>
      <c r="H464" s="88"/>
      <c r="I464" s="88"/>
      <c r="J464" s="380"/>
      <c r="K464" s="381">
        <f t="shared" si="250"/>
        <v>0</v>
      </c>
      <c r="L464" s="130">
        <f t="shared" si="251"/>
        <v>0</v>
      </c>
      <c r="M464" s="130">
        <f t="shared" si="252"/>
        <v>0</v>
      </c>
      <c r="N464" s="130">
        <f t="shared" si="253"/>
        <v>0</v>
      </c>
      <c r="O464" s="99">
        <f t="shared" si="254"/>
        <v>0</v>
      </c>
      <c r="P464" s="97">
        <f>8.2*R464</f>
        <v>0</v>
      </c>
      <c r="Q464" s="106">
        <f>54/490*P464</f>
        <v>0</v>
      </c>
      <c r="R464" s="100"/>
      <c r="S464" s="101" t="s">
        <v>118</v>
      </c>
      <c r="T464" s="563"/>
    </row>
    <row r="465" spans="1:20" ht="12.75">
      <c r="A465" s="556"/>
      <c r="B465" s="559"/>
      <c r="C465" s="559"/>
      <c r="D465" s="105"/>
      <c r="E465" s="106">
        <f t="shared" si="249"/>
        <v>0</v>
      </c>
      <c r="F465" s="107"/>
      <c r="G465" s="107"/>
      <c r="H465" s="108"/>
      <c r="I465" s="88"/>
      <c r="J465" s="380"/>
      <c r="K465" s="381">
        <f t="shared" si="250"/>
        <v>0</v>
      </c>
      <c r="L465" s="130">
        <f t="shared" si="251"/>
        <v>0</v>
      </c>
      <c r="M465" s="130">
        <f t="shared" si="252"/>
        <v>0</v>
      </c>
      <c r="N465" s="130">
        <f t="shared" si="253"/>
        <v>0</v>
      </c>
      <c r="O465" s="99">
        <f t="shared" si="254"/>
        <v>0</v>
      </c>
      <c r="P465" s="97">
        <f>11.2*R465</f>
        <v>0</v>
      </c>
      <c r="Q465" s="106">
        <f>54/490*P465</f>
        <v>0</v>
      </c>
      <c r="R465" s="100"/>
      <c r="S465" s="101" t="s">
        <v>119</v>
      </c>
      <c r="T465" s="563"/>
    </row>
    <row r="466" spans="1:20" ht="12.75">
      <c r="A466" s="556"/>
      <c r="B466" s="559"/>
      <c r="C466" s="559"/>
      <c r="D466" s="110"/>
      <c r="E466" s="106">
        <f t="shared" si="249"/>
        <v>0</v>
      </c>
      <c r="F466" s="107"/>
      <c r="G466" s="107"/>
      <c r="H466" s="108"/>
      <c r="I466" s="88"/>
      <c r="J466" s="380"/>
      <c r="K466" s="381">
        <f t="shared" si="250"/>
        <v>0</v>
      </c>
      <c r="L466" s="130">
        <f t="shared" si="251"/>
        <v>0</v>
      </c>
      <c r="M466" s="130">
        <f t="shared" si="252"/>
        <v>0</v>
      </c>
      <c r="N466" s="130">
        <f t="shared" si="253"/>
        <v>0</v>
      </c>
      <c r="O466" s="99">
        <f t="shared" si="254"/>
        <v>0</v>
      </c>
      <c r="P466" s="97">
        <f>19.4*R466</f>
        <v>0</v>
      </c>
      <c r="Q466" s="106">
        <f>54/490*P466</f>
        <v>0</v>
      </c>
      <c r="R466" s="100"/>
      <c r="S466" s="101" t="s">
        <v>121</v>
      </c>
      <c r="T466" s="563"/>
    </row>
    <row r="467" spans="1:20" ht="12.75">
      <c r="A467" s="556"/>
      <c r="B467" s="559"/>
      <c r="C467" s="559"/>
      <c r="D467" s="110"/>
      <c r="E467" s="106">
        <f t="shared" si="249"/>
        <v>0</v>
      </c>
      <c r="F467" s="107"/>
      <c r="G467" s="107"/>
      <c r="H467" s="108"/>
      <c r="I467" s="88"/>
      <c r="J467" s="380"/>
      <c r="K467" s="381">
        <f t="shared" si="250"/>
        <v>0</v>
      </c>
      <c r="L467" s="130">
        <f t="shared" si="251"/>
        <v>0</v>
      </c>
      <c r="M467" s="130">
        <f t="shared" si="252"/>
        <v>0</v>
      </c>
      <c r="N467" s="130">
        <f t="shared" si="253"/>
        <v>0</v>
      </c>
      <c r="O467" s="99">
        <f t="shared" si="254"/>
        <v>0</v>
      </c>
      <c r="P467" s="97"/>
      <c r="Q467" s="106"/>
      <c r="R467" s="100"/>
      <c r="S467" s="101"/>
      <c r="T467" s="563"/>
    </row>
    <row r="468" spans="1:20" ht="12.75">
      <c r="A468" s="556"/>
      <c r="B468" s="559"/>
      <c r="C468" s="559"/>
      <c r="D468" s="110"/>
      <c r="E468" s="106">
        <f t="shared" si="249"/>
        <v>0</v>
      </c>
      <c r="F468" s="107"/>
      <c r="G468" s="107"/>
      <c r="H468" s="108"/>
      <c r="I468" s="88"/>
      <c r="J468" s="380"/>
      <c r="K468" s="381">
        <f t="shared" si="250"/>
        <v>0</v>
      </c>
      <c r="L468" s="130">
        <f t="shared" si="251"/>
        <v>0</v>
      </c>
      <c r="M468" s="130">
        <f t="shared" si="252"/>
        <v>0</v>
      </c>
      <c r="N468" s="130">
        <f t="shared" si="253"/>
        <v>0</v>
      </c>
      <c r="O468" s="99">
        <f t="shared" si="254"/>
        <v>0</v>
      </c>
      <c r="P468" s="97"/>
      <c r="Q468" s="106"/>
      <c r="R468" s="100"/>
      <c r="S468" s="101"/>
      <c r="T468" s="563"/>
    </row>
    <row r="469" spans="1:20" ht="12.75">
      <c r="A469" s="556"/>
      <c r="B469" s="559"/>
      <c r="C469" s="559"/>
      <c r="D469" s="404"/>
      <c r="E469" s="106">
        <f>F469*4+G469*9+H469*4</f>
        <v>0</v>
      </c>
      <c r="F469" s="107"/>
      <c r="G469" s="107"/>
      <c r="H469" s="108"/>
      <c r="I469" s="88"/>
      <c r="J469" s="380"/>
      <c r="K469" s="381">
        <f t="shared" si="250"/>
        <v>0</v>
      </c>
      <c r="L469" s="130">
        <f t="shared" si="251"/>
        <v>0</v>
      </c>
      <c r="M469" s="130">
        <f t="shared" si="252"/>
        <v>0</v>
      </c>
      <c r="N469" s="130">
        <f t="shared" si="253"/>
        <v>0</v>
      </c>
      <c r="O469" s="99">
        <f t="shared" si="254"/>
        <v>0</v>
      </c>
      <c r="P469" s="97"/>
      <c r="Q469" s="106"/>
      <c r="R469" s="100"/>
      <c r="S469" s="101"/>
      <c r="T469" s="563"/>
    </row>
    <row r="470" spans="1:20" ht="12.75">
      <c r="A470" s="556"/>
      <c r="B470" s="559"/>
      <c r="C470" s="559"/>
      <c r="D470" s="110"/>
      <c r="E470" s="106">
        <f>F470*4+G470*9+H470*4</f>
        <v>0</v>
      </c>
      <c r="F470" s="107"/>
      <c r="G470" s="107"/>
      <c r="H470" s="108"/>
      <c r="I470" s="88"/>
      <c r="J470" s="380"/>
      <c r="K470" s="381">
        <f t="shared" si="250"/>
        <v>0</v>
      </c>
      <c r="L470" s="130">
        <f t="shared" si="251"/>
        <v>0</v>
      </c>
      <c r="M470" s="130">
        <f t="shared" si="252"/>
        <v>0</v>
      </c>
      <c r="N470" s="130">
        <f t="shared" si="253"/>
        <v>0</v>
      </c>
      <c r="O470" s="99">
        <f t="shared" si="254"/>
        <v>0</v>
      </c>
      <c r="P470" s="97"/>
      <c r="Q470" s="106"/>
      <c r="R470" s="100"/>
      <c r="S470" s="101"/>
      <c r="T470" s="563"/>
    </row>
    <row r="471" spans="1:20" ht="12.75">
      <c r="A471" s="556"/>
      <c r="B471" s="559"/>
      <c r="C471" s="559"/>
      <c r="D471" s="110"/>
      <c r="E471" s="106">
        <f>F471*4+G471*9+H471*4</f>
        <v>0</v>
      </c>
      <c r="F471" s="107"/>
      <c r="G471" s="107"/>
      <c r="H471" s="108"/>
      <c r="I471" s="88"/>
      <c r="J471" s="380"/>
      <c r="K471" s="381">
        <f t="shared" si="250"/>
        <v>0</v>
      </c>
      <c r="L471" s="130">
        <f t="shared" si="251"/>
        <v>0</v>
      </c>
      <c r="M471" s="130">
        <f t="shared" si="252"/>
        <v>0</v>
      </c>
      <c r="N471" s="130">
        <f t="shared" si="253"/>
        <v>0</v>
      </c>
      <c r="O471" s="99">
        <f t="shared" si="254"/>
        <v>0</v>
      </c>
      <c r="P471" s="97"/>
      <c r="Q471" s="106"/>
      <c r="R471" s="100"/>
      <c r="S471" s="101"/>
      <c r="T471" s="563"/>
    </row>
    <row r="472" spans="1:20" ht="13.5" thickBot="1">
      <c r="A472" s="556"/>
      <c r="B472" s="559"/>
      <c r="C472" s="559"/>
      <c r="D472" s="114"/>
      <c r="E472" s="106">
        <f>F472*4+G472*9+H472*4</f>
        <v>0</v>
      </c>
      <c r="F472" s="107"/>
      <c r="G472" s="107"/>
      <c r="H472" s="108"/>
      <c r="I472" s="108"/>
      <c r="J472" s="387"/>
      <c r="K472" s="381">
        <f t="shared" si="250"/>
        <v>0</v>
      </c>
      <c r="L472" s="130">
        <f t="shared" si="251"/>
        <v>0</v>
      </c>
      <c r="M472" s="130">
        <f t="shared" si="252"/>
        <v>0</v>
      </c>
      <c r="N472" s="130">
        <f t="shared" si="253"/>
        <v>0</v>
      </c>
      <c r="O472" s="144">
        <f t="shared" si="254"/>
        <v>0</v>
      </c>
      <c r="P472" s="115"/>
      <c r="Q472" s="267"/>
      <c r="R472" s="116"/>
      <c r="S472" s="117"/>
      <c r="T472" s="563"/>
    </row>
    <row r="473" spans="1:20" ht="13.5" thickBot="1">
      <c r="A473" s="556"/>
      <c r="B473" s="559"/>
      <c r="C473" s="559"/>
      <c r="D473" s="118" t="s">
        <v>657</v>
      </c>
      <c r="E473" s="393"/>
      <c r="F473" s="394"/>
      <c r="G473" s="394"/>
      <c r="H473" s="394"/>
      <c r="I473" s="394"/>
      <c r="J473" s="382">
        <f aca="true" t="shared" si="255" ref="J473:O473">SUM(J463:J472)</f>
        <v>0</v>
      </c>
      <c r="K473" s="383">
        <f t="shared" si="255"/>
        <v>0</v>
      </c>
      <c r="L473" s="121">
        <f t="shared" si="255"/>
        <v>0</v>
      </c>
      <c r="M473" s="121">
        <f t="shared" si="255"/>
        <v>0</v>
      </c>
      <c r="N473" s="121">
        <f t="shared" si="255"/>
        <v>0</v>
      </c>
      <c r="O473" s="122">
        <f t="shared" si="255"/>
        <v>0</v>
      </c>
      <c r="P473" s="123">
        <f>SUM(P465:P472)</f>
        <v>0</v>
      </c>
      <c r="Q473" s="120">
        <f>SUM(Q465:Q472)</f>
        <v>0</v>
      </c>
      <c r="R473" s="121"/>
      <c r="S473" s="122"/>
      <c r="T473" s="563"/>
    </row>
    <row r="474" spans="1:20" ht="13.5" thickBot="1">
      <c r="A474" s="557"/>
      <c r="B474" s="560"/>
      <c r="C474" s="560"/>
      <c r="D474" s="118" t="s">
        <v>824</v>
      </c>
      <c r="E474" s="393"/>
      <c r="F474" s="394"/>
      <c r="G474" s="394"/>
      <c r="H474" s="394"/>
      <c r="I474" s="394"/>
      <c r="J474" s="402"/>
      <c r="K474" s="384">
        <f>K450-K473</f>
        <v>648</v>
      </c>
      <c r="L474" s="369">
        <f>L450-L473</f>
        <v>0</v>
      </c>
      <c r="M474" s="369">
        <f>M450-M473</f>
        <v>0</v>
      </c>
      <c r="N474" s="369">
        <f>N450-N473</f>
        <v>162</v>
      </c>
      <c r="O474" s="385">
        <f>O450-O473</f>
        <v>25</v>
      </c>
      <c r="P474" s="370"/>
      <c r="Q474" s="371"/>
      <c r="R474" s="372"/>
      <c r="S474" s="373"/>
      <c r="T474" s="564"/>
    </row>
    <row r="475" spans="1:20" ht="13.5" thickTop="1">
      <c r="A475" s="555">
        <f>A463+1</f>
        <v>39211</v>
      </c>
      <c r="B475" s="565" t="s">
        <v>137</v>
      </c>
      <c r="C475" s="566" t="str">
        <f>$C422</f>
        <v>Keményítő</v>
      </c>
      <c r="D475" s="85"/>
      <c r="E475" s="86">
        <f aca="true" t="shared" si="256" ref="E475:E484">F475*4+G475*9+H475*4</f>
        <v>0</v>
      </c>
      <c r="F475" s="87"/>
      <c r="G475" s="87"/>
      <c r="H475" s="88"/>
      <c r="I475" s="88"/>
      <c r="J475" s="378"/>
      <c r="K475" s="386">
        <f aca="true" t="shared" si="257" ref="K475:K484">E475/100*$J475</f>
        <v>0</v>
      </c>
      <c r="L475" s="221">
        <f aca="true" t="shared" si="258" ref="L475:L484">F475/100*$J475</f>
        <v>0</v>
      </c>
      <c r="M475" s="221">
        <f aca="true" t="shared" si="259" ref="M475:M484">G475/100*$J475</f>
        <v>0</v>
      </c>
      <c r="N475" s="221">
        <f aca="true" t="shared" si="260" ref="N475:N484">H475/100*$J475</f>
        <v>0</v>
      </c>
      <c r="O475" s="129">
        <f aca="true" t="shared" si="261" ref="O475:O484">I475/100*$J475</f>
        <v>0</v>
      </c>
      <c r="P475" s="91">
        <f>5.2*R475</f>
        <v>0</v>
      </c>
      <c r="Q475" s="127">
        <f>54/490*P475</f>
        <v>0</v>
      </c>
      <c r="R475" s="92"/>
      <c r="S475" s="93" t="s">
        <v>117</v>
      </c>
      <c r="T475" s="562">
        <f>Súlygrafikon!F43</f>
        <v>0</v>
      </c>
    </row>
    <row r="476" spans="1:20" ht="12.75">
      <c r="A476" s="556"/>
      <c r="B476" s="559"/>
      <c r="C476" s="559"/>
      <c r="D476" s="95"/>
      <c r="E476" s="86">
        <f t="shared" si="256"/>
        <v>0</v>
      </c>
      <c r="F476" s="87"/>
      <c r="G476" s="87"/>
      <c r="H476" s="88"/>
      <c r="I476" s="88"/>
      <c r="J476" s="380"/>
      <c r="K476" s="381">
        <f t="shared" si="257"/>
        <v>0</v>
      </c>
      <c r="L476" s="130">
        <f t="shared" si="258"/>
        <v>0</v>
      </c>
      <c r="M476" s="130">
        <f t="shared" si="259"/>
        <v>0</v>
      </c>
      <c r="N476" s="130">
        <f t="shared" si="260"/>
        <v>0</v>
      </c>
      <c r="O476" s="99">
        <f t="shared" si="261"/>
        <v>0</v>
      </c>
      <c r="P476" s="97">
        <f>8.2*R476</f>
        <v>82</v>
      </c>
      <c r="Q476" s="106">
        <f>54/490*P476</f>
        <v>9.036734693877552</v>
      </c>
      <c r="R476" s="100">
        <v>10</v>
      </c>
      <c r="S476" s="101" t="s">
        <v>118</v>
      </c>
      <c r="T476" s="563"/>
    </row>
    <row r="477" spans="1:20" ht="12.75">
      <c r="A477" s="556"/>
      <c r="B477" s="559"/>
      <c r="C477" s="559"/>
      <c r="D477" s="105"/>
      <c r="E477" s="106">
        <f t="shared" si="256"/>
        <v>0</v>
      </c>
      <c r="F477" s="107"/>
      <c r="G477" s="107"/>
      <c r="H477" s="108"/>
      <c r="I477" s="88"/>
      <c r="J477" s="380"/>
      <c r="K477" s="381">
        <f t="shared" si="257"/>
        <v>0</v>
      </c>
      <c r="L477" s="130">
        <f t="shared" si="258"/>
        <v>0</v>
      </c>
      <c r="M477" s="130">
        <f t="shared" si="259"/>
        <v>0</v>
      </c>
      <c r="N477" s="130">
        <f t="shared" si="260"/>
        <v>0</v>
      </c>
      <c r="O477" s="99">
        <f t="shared" si="261"/>
        <v>0</v>
      </c>
      <c r="P477" s="97">
        <f>11.2*R477</f>
        <v>0</v>
      </c>
      <c r="Q477" s="106">
        <f>54/490*P477</f>
        <v>0</v>
      </c>
      <c r="R477" s="100"/>
      <c r="S477" s="101" t="s">
        <v>119</v>
      </c>
      <c r="T477" s="563"/>
    </row>
    <row r="478" spans="1:20" ht="12.75">
      <c r="A478" s="556"/>
      <c r="B478" s="559"/>
      <c r="C478" s="559"/>
      <c r="D478" s="95"/>
      <c r="E478" s="106">
        <f t="shared" si="256"/>
        <v>0</v>
      </c>
      <c r="F478" s="107"/>
      <c r="G478" s="107"/>
      <c r="H478" s="108"/>
      <c r="I478" s="88"/>
      <c r="J478" s="380"/>
      <c r="K478" s="381">
        <f t="shared" si="257"/>
        <v>0</v>
      </c>
      <c r="L478" s="130">
        <f t="shared" si="258"/>
        <v>0</v>
      </c>
      <c r="M478" s="130">
        <f t="shared" si="259"/>
        <v>0</v>
      </c>
      <c r="N478" s="130">
        <f t="shared" si="260"/>
        <v>0</v>
      </c>
      <c r="O478" s="99">
        <f t="shared" si="261"/>
        <v>0</v>
      </c>
      <c r="P478" s="97">
        <f>19.4*R478</f>
        <v>0</v>
      </c>
      <c r="Q478" s="106">
        <f>54/490*P478</f>
        <v>0</v>
      </c>
      <c r="R478" s="100"/>
      <c r="S478" s="101" t="s">
        <v>121</v>
      </c>
      <c r="T478" s="563"/>
    </row>
    <row r="479" spans="1:20" ht="12.75">
      <c r="A479" s="556"/>
      <c r="B479" s="559"/>
      <c r="C479" s="559"/>
      <c r="D479" s="95"/>
      <c r="E479" s="106">
        <f t="shared" si="256"/>
        <v>0</v>
      </c>
      <c r="F479" s="107"/>
      <c r="G479" s="107"/>
      <c r="H479" s="108"/>
      <c r="I479" s="88"/>
      <c r="J479" s="380"/>
      <c r="K479" s="381">
        <f t="shared" si="257"/>
        <v>0</v>
      </c>
      <c r="L479" s="130">
        <f t="shared" si="258"/>
        <v>0</v>
      </c>
      <c r="M479" s="130">
        <f t="shared" si="259"/>
        <v>0</v>
      </c>
      <c r="N479" s="130">
        <f t="shared" si="260"/>
        <v>0</v>
      </c>
      <c r="O479" s="99">
        <f t="shared" si="261"/>
        <v>0</v>
      </c>
      <c r="P479" s="97"/>
      <c r="Q479" s="106"/>
      <c r="R479" s="100"/>
      <c r="S479" s="101"/>
      <c r="T479" s="563"/>
    </row>
    <row r="480" spans="1:20" ht="12.75">
      <c r="A480" s="556"/>
      <c r="B480" s="559"/>
      <c r="C480" s="559"/>
      <c r="D480" s="364"/>
      <c r="E480" s="106">
        <f t="shared" si="256"/>
        <v>0</v>
      </c>
      <c r="F480" s="107"/>
      <c r="G480" s="107"/>
      <c r="H480" s="108"/>
      <c r="I480" s="88"/>
      <c r="J480" s="380"/>
      <c r="K480" s="381">
        <f t="shared" si="257"/>
        <v>0</v>
      </c>
      <c r="L480" s="130">
        <f t="shared" si="258"/>
        <v>0</v>
      </c>
      <c r="M480" s="130">
        <f t="shared" si="259"/>
        <v>0</v>
      </c>
      <c r="N480" s="130">
        <f t="shared" si="260"/>
        <v>0</v>
      </c>
      <c r="O480" s="99">
        <f t="shared" si="261"/>
        <v>0</v>
      </c>
      <c r="P480" s="97"/>
      <c r="Q480" s="106"/>
      <c r="R480" s="100"/>
      <c r="S480" s="101"/>
      <c r="T480" s="563"/>
    </row>
    <row r="481" spans="1:20" ht="12.75">
      <c r="A481" s="556"/>
      <c r="B481" s="559"/>
      <c r="C481" s="559"/>
      <c r="D481" s="105"/>
      <c r="E481" s="106">
        <f t="shared" si="256"/>
        <v>0</v>
      </c>
      <c r="F481" s="107"/>
      <c r="G481" s="107"/>
      <c r="H481" s="108"/>
      <c r="I481" s="88"/>
      <c r="J481" s="380"/>
      <c r="K481" s="381">
        <f t="shared" si="257"/>
        <v>0</v>
      </c>
      <c r="L481" s="130">
        <f t="shared" si="258"/>
        <v>0</v>
      </c>
      <c r="M481" s="130">
        <f t="shared" si="259"/>
        <v>0</v>
      </c>
      <c r="N481" s="130">
        <f t="shared" si="260"/>
        <v>0</v>
      </c>
      <c r="O481" s="99">
        <f t="shared" si="261"/>
        <v>0</v>
      </c>
      <c r="P481" s="97"/>
      <c r="Q481" s="106"/>
      <c r="R481" s="100"/>
      <c r="S481" s="101"/>
      <c r="T481" s="563"/>
    </row>
    <row r="482" spans="1:20" ht="12.75">
      <c r="A482" s="556"/>
      <c r="B482" s="559"/>
      <c r="C482" s="559"/>
      <c r="D482" s="110"/>
      <c r="E482" s="106">
        <f t="shared" si="256"/>
        <v>0</v>
      </c>
      <c r="F482" s="107"/>
      <c r="G482" s="107"/>
      <c r="H482" s="108"/>
      <c r="I482" s="88"/>
      <c r="J482" s="380"/>
      <c r="K482" s="381">
        <f t="shared" si="257"/>
        <v>0</v>
      </c>
      <c r="L482" s="130">
        <f t="shared" si="258"/>
        <v>0</v>
      </c>
      <c r="M482" s="130">
        <f t="shared" si="259"/>
        <v>0</v>
      </c>
      <c r="N482" s="130">
        <f t="shared" si="260"/>
        <v>0</v>
      </c>
      <c r="O482" s="99">
        <f t="shared" si="261"/>
        <v>0</v>
      </c>
      <c r="P482" s="97"/>
      <c r="Q482" s="106"/>
      <c r="R482" s="100"/>
      <c r="S482" s="101"/>
      <c r="T482" s="563"/>
    </row>
    <row r="483" spans="1:20" ht="12.75">
      <c r="A483" s="556"/>
      <c r="B483" s="559"/>
      <c r="C483" s="559"/>
      <c r="D483" s="95"/>
      <c r="E483" s="106">
        <f t="shared" si="256"/>
        <v>0</v>
      </c>
      <c r="F483" s="107"/>
      <c r="G483" s="107"/>
      <c r="H483" s="108"/>
      <c r="I483" s="88"/>
      <c r="J483" s="380"/>
      <c r="K483" s="381">
        <f t="shared" si="257"/>
        <v>0</v>
      </c>
      <c r="L483" s="130">
        <f t="shared" si="258"/>
        <v>0</v>
      </c>
      <c r="M483" s="130">
        <f t="shared" si="259"/>
        <v>0</v>
      </c>
      <c r="N483" s="130">
        <f t="shared" si="260"/>
        <v>0</v>
      </c>
      <c r="O483" s="99">
        <f t="shared" si="261"/>
        <v>0</v>
      </c>
      <c r="P483" s="97"/>
      <c r="Q483" s="106"/>
      <c r="R483" s="100"/>
      <c r="S483" s="101"/>
      <c r="T483" s="563"/>
    </row>
    <row r="484" spans="1:20" ht="13.5" thickBot="1">
      <c r="A484" s="556"/>
      <c r="B484" s="559"/>
      <c r="C484" s="559"/>
      <c r="D484" s="114"/>
      <c r="E484" s="106">
        <f t="shared" si="256"/>
        <v>0</v>
      </c>
      <c r="F484" s="107"/>
      <c r="G484" s="107"/>
      <c r="H484" s="108"/>
      <c r="I484" s="108"/>
      <c r="J484" s="387"/>
      <c r="K484" s="388">
        <f t="shared" si="257"/>
        <v>0</v>
      </c>
      <c r="L484" s="143">
        <f t="shared" si="258"/>
        <v>0</v>
      </c>
      <c r="M484" s="143">
        <f t="shared" si="259"/>
        <v>0</v>
      </c>
      <c r="N484" s="143">
        <f t="shared" si="260"/>
        <v>0</v>
      </c>
      <c r="O484" s="144">
        <f t="shared" si="261"/>
        <v>0</v>
      </c>
      <c r="P484" s="115"/>
      <c r="Q484" s="267"/>
      <c r="R484" s="116"/>
      <c r="S484" s="117"/>
      <c r="T484" s="563"/>
    </row>
    <row r="485" spans="1:20" ht="13.5" thickBot="1">
      <c r="A485" s="556"/>
      <c r="B485" s="559"/>
      <c r="C485" s="559"/>
      <c r="D485" s="118" t="s">
        <v>657</v>
      </c>
      <c r="E485" s="393"/>
      <c r="F485" s="394"/>
      <c r="G485" s="394"/>
      <c r="H485" s="394"/>
      <c r="I485" s="394"/>
      <c r="J485" s="382">
        <f aca="true" t="shared" si="262" ref="J485:O485">SUM(J475:J484)</f>
        <v>0</v>
      </c>
      <c r="K485" s="383">
        <f t="shared" si="262"/>
        <v>0</v>
      </c>
      <c r="L485" s="121">
        <f t="shared" si="262"/>
        <v>0</v>
      </c>
      <c r="M485" s="121">
        <f t="shared" si="262"/>
        <v>0</v>
      </c>
      <c r="N485" s="121">
        <f t="shared" si="262"/>
        <v>0</v>
      </c>
      <c r="O485" s="122">
        <f t="shared" si="262"/>
        <v>0</v>
      </c>
      <c r="P485" s="123">
        <f>SUM(P477:P484)</f>
        <v>0</v>
      </c>
      <c r="Q485" s="120">
        <f>SUM(Q477:Q484)</f>
        <v>0</v>
      </c>
      <c r="R485" s="121"/>
      <c r="S485" s="122"/>
      <c r="T485" s="563"/>
    </row>
    <row r="486" spans="1:20" ht="13.5" thickBot="1">
      <c r="A486" s="557"/>
      <c r="B486" s="560"/>
      <c r="C486" s="560"/>
      <c r="D486" s="118" t="s">
        <v>824</v>
      </c>
      <c r="E486" s="393"/>
      <c r="F486" s="394"/>
      <c r="G486" s="394"/>
      <c r="H486" s="394"/>
      <c r="I486" s="394"/>
      <c r="J486" s="402"/>
      <c r="K486" s="384">
        <f>K450-K485</f>
        <v>648</v>
      </c>
      <c r="L486" s="369">
        <f>L450-L485</f>
        <v>0</v>
      </c>
      <c r="M486" s="369">
        <f>M450-M485</f>
        <v>0</v>
      </c>
      <c r="N486" s="369">
        <f>N450-N485</f>
        <v>162</v>
      </c>
      <c r="O486" s="385">
        <f>O450-O485</f>
        <v>25</v>
      </c>
      <c r="P486" s="370"/>
      <c r="Q486" s="371"/>
      <c r="R486" s="372"/>
      <c r="S486" s="373"/>
      <c r="T486" s="564"/>
    </row>
    <row r="487" spans="1:20" ht="13.5" thickTop="1">
      <c r="A487" s="555">
        <f>A475+1</f>
        <v>39212</v>
      </c>
      <c r="B487" s="565" t="s">
        <v>138</v>
      </c>
      <c r="C487" s="566" t="str">
        <f>$C434</f>
        <v>Szénhidrát</v>
      </c>
      <c r="D487" s="85"/>
      <c r="E487" s="86">
        <f aca="true" t="shared" si="263" ref="E487:E496">F487*4+G487*9+H487*4</f>
        <v>0</v>
      </c>
      <c r="F487" s="153"/>
      <c r="G487" s="153"/>
      <c r="H487" s="153"/>
      <c r="I487" s="285"/>
      <c r="J487" s="378"/>
      <c r="K487" s="386">
        <f aca="true" t="shared" si="264" ref="K487:K496">E487/100*$J487</f>
        <v>0</v>
      </c>
      <c r="L487" s="221">
        <f aca="true" t="shared" si="265" ref="L487:L496">F487/100*$J487</f>
        <v>0</v>
      </c>
      <c r="M487" s="221">
        <f aca="true" t="shared" si="266" ref="M487:M496">G487/100*$J487</f>
        <v>0</v>
      </c>
      <c r="N487" s="221">
        <f aca="true" t="shared" si="267" ref="N487:N496">H487/100*$J487</f>
        <v>0</v>
      </c>
      <c r="O487" s="129">
        <f aca="true" t="shared" si="268" ref="O487:O496">I487/100*$J487</f>
        <v>0</v>
      </c>
      <c r="P487" s="91">
        <f>5.2*R487</f>
        <v>286</v>
      </c>
      <c r="Q487" s="127">
        <f>54/490*P487</f>
        <v>31.518367346938778</v>
      </c>
      <c r="R487" s="92">
        <v>55</v>
      </c>
      <c r="S487" s="93" t="s">
        <v>117</v>
      </c>
      <c r="T487" s="562">
        <f>Súlygrafikon!F44</f>
        <v>0</v>
      </c>
    </row>
    <row r="488" spans="1:20" ht="12.75">
      <c r="A488" s="556"/>
      <c r="B488" s="559"/>
      <c r="C488" s="559"/>
      <c r="D488" s="358"/>
      <c r="E488" s="86">
        <f t="shared" si="263"/>
        <v>0</v>
      </c>
      <c r="F488" s="87"/>
      <c r="G488" s="87"/>
      <c r="H488" s="88"/>
      <c r="I488" s="286"/>
      <c r="J488" s="380"/>
      <c r="K488" s="381">
        <f t="shared" si="264"/>
        <v>0</v>
      </c>
      <c r="L488" s="130">
        <f t="shared" si="265"/>
        <v>0</v>
      </c>
      <c r="M488" s="130">
        <f t="shared" si="266"/>
        <v>0</v>
      </c>
      <c r="N488" s="130">
        <f t="shared" si="267"/>
        <v>0</v>
      </c>
      <c r="O488" s="99">
        <f t="shared" si="268"/>
        <v>0</v>
      </c>
      <c r="P488" s="97">
        <f>8.2*R488</f>
        <v>0</v>
      </c>
      <c r="Q488" s="106">
        <f>54/490*P488</f>
        <v>0</v>
      </c>
      <c r="R488" s="100"/>
      <c r="S488" s="101" t="s">
        <v>118</v>
      </c>
      <c r="T488" s="563"/>
    </row>
    <row r="489" spans="1:20" ht="12.75">
      <c r="A489" s="556"/>
      <c r="B489" s="559"/>
      <c r="C489" s="559"/>
      <c r="D489" s="105"/>
      <c r="E489" s="106">
        <f t="shared" si="263"/>
        <v>0</v>
      </c>
      <c r="F489" s="107"/>
      <c r="G489" s="107"/>
      <c r="H489" s="108"/>
      <c r="I489" s="88"/>
      <c r="J489" s="380"/>
      <c r="K489" s="381">
        <f t="shared" si="264"/>
        <v>0</v>
      </c>
      <c r="L489" s="130">
        <f t="shared" si="265"/>
        <v>0</v>
      </c>
      <c r="M489" s="130">
        <f t="shared" si="266"/>
        <v>0</v>
      </c>
      <c r="N489" s="130">
        <f t="shared" si="267"/>
        <v>0</v>
      </c>
      <c r="O489" s="99">
        <f t="shared" si="268"/>
        <v>0</v>
      </c>
      <c r="P489" s="97">
        <f>11.2*R489</f>
        <v>0</v>
      </c>
      <c r="Q489" s="106">
        <f>54/490*P489</f>
        <v>0</v>
      </c>
      <c r="R489" s="100"/>
      <c r="S489" s="101" t="s">
        <v>119</v>
      </c>
      <c r="T489" s="563"/>
    </row>
    <row r="490" spans="1:20" ht="12.75">
      <c r="A490" s="556"/>
      <c r="B490" s="559"/>
      <c r="C490" s="559"/>
      <c r="D490" s="95"/>
      <c r="E490" s="106">
        <f t="shared" si="263"/>
        <v>0</v>
      </c>
      <c r="F490" s="107"/>
      <c r="G490" s="107"/>
      <c r="H490" s="108"/>
      <c r="I490" s="88"/>
      <c r="J490" s="380"/>
      <c r="K490" s="381">
        <f t="shared" si="264"/>
        <v>0</v>
      </c>
      <c r="L490" s="130">
        <f t="shared" si="265"/>
        <v>0</v>
      </c>
      <c r="M490" s="130">
        <f t="shared" si="266"/>
        <v>0</v>
      </c>
      <c r="N490" s="130">
        <f t="shared" si="267"/>
        <v>0</v>
      </c>
      <c r="O490" s="99">
        <f t="shared" si="268"/>
        <v>0</v>
      </c>
      <c r="P490" s="97">
        <f>19.4*R490</f>
        <v>0</v>
      </c>
      <c r="Q490" s="106">
        <f>54/490*P490</f>
        <v>0</v>
      </c>
      <c r="R490" s="100"/>
      <c r="S490" s="101" t="s">
        <v>121</v>
      </c>
      <c r="T490" s="563"/>
    </row>
    <row r="491" spans="1:20" ht="12.75">
      <c r="A491" s="556"/>
      <c r="B491" s="559"/>
      <c r="C491" s="559"/>
      <c r="D491" s="110"/>
      <c r="E491" s="106">
        <f t="shared" si="263"/>
        <v>0</v>
      </c>
      <c r="F491" s="107"/>
      <c r="G491" s="107"/>
      <c r="H491" s="108"/>
      <c r="I491" s="88"/>
      <c r="J491" s="380"/>
      <c r="K491" s="381">
        <f t="shared" si="264"/>
        <v>0</v>
      </c>
      <c r="L491" s="130">
        <f t="shared" si="265"/>
        <v>0</v>
      </c>
      <c r="M491" s="130">
        <f t="shared" si="266"/>
        <v>0</v>
      </c>
      <c r="N491" s="130">
        <f t="shared" si="267"/>
        <v>0</v>
      </c>
      <c r="O491" s="99">
        <f t="shared" si="268"/>
        <v>0</v>
      </c>
      <c r="P491" s="97"/>
      <c r="Q491" s="106"/>
      <c r="R491" s="100"/>
      <c r="S491" s="101"/>
      <c r="T491" s="563"/>
    </row>
    <row r="492" spans="1:20" ht="12.75">
      <c r="A492" s="556"/>
      <c r="B492" s="559"/>
      <c r="C492" s="559"/>
      <c r="D492" s="110"/>
      <c r="E492" s="106">
        <f t="shared" si="263"/>
        <v>0</v>
      </c>
      <c r="F492" s="107"/>
      <c r="G492" s="107"/>
      <c r="H492" s="108"/>
      <c r="I492" s="88"/>
      <c r="J492" s="380"/>
      <c r="K492" s="381">
        <f t="shared" si="264"/>
        <v>0</v>
      </c>
      <c r="L492" s="130">
        <f t="shared" si="265"/>
        <v>0</v>
      </c>
      <c r="M492" s="130">
        <f t="shared" si="266"/>
        <v>0</v>
      </c>
      <c r="N492" s="130">
        <f t="shared" si="267"/>
        <v>0</v>
      </c>
      <c r="O492" s="99">
        <f t="shared" si="268"/>
        <v>0</v>
      </c>
      <c r="P492" s="97"/>
      <c r="Q492" s="106"/>
      <c r="R492" s="100"/>
      <c r="S492" s="101"/>
      <c r="T492" s="563"/>
    </row>
    <row r="493" spans="1:20" ht="12.75">
      <c r="A493" s="556"/>
      <c r="B493" s="559"/>
      <c r="C493" s="559"/>
      <c r="D493" s="397"/>
      <c r="E493" s="106">
        <f t="shared" si="263"/>
        <v>0</v>
      </c>
      <c r="F493" s="107"/>
      <c r="G493" s="107"/>
      <c r="H493" s="108"/>
      <c r="I493" s="88"/>
      <c r="J493" s="380"/>
      <c r="K493" s="381">
        <f t="shared" si="264"/>
        <v>0</v>
      </c>
      <c r="L493" s="130">
        <f t="shared" si="265"/>
        <v>0</v>
      </c>
      <c r="M493" s="130">
        <f t="shared" si="266"/>
        <v>0</v>
      </c>
      <c r="N493" s="130">
        <f t="shared" si="267"/>
        <v>0</v>
      </c>
      <c r="O493" s="99">
        <f t="shared" si="268"/>
        <v>0</v>
      </c>
      <c r="P493" s="97"/>
      <c r="Q493" s="106"/>
      <c r="R493" s="100"/>
      <c r="S493" s="101"/>
      <c r="T493" s="563"/>
    </row>
    <row r="494" spans="1:20" ht="12.75">
      <c r="A494" s="556"/>
      <c r="B494" s="559"/>
      <c r="C494" s="559"/>
      <c r="D494" s="110"/>
      <c r="E494" s="106">
        <f t="shared" si="263"/>
        <v>0</v>
      </c>
      <c r="F494" s="107"/>
      <c r="G494" s="107"/>
      <c r="H494" s="108"/>
      <c r="I494" s="88"/>
      <c r="J494" s="380"/>
      <c r="K494" s="381">
        <f t="shared" si="264"/>
        <v>0</v>
      </c>
      <c r="L494" s="130">
        <f t="shared" si="265"/>
        <v>0</v>
      </c>
      <c r="M494" s="130">
        <f t="shared" si="266"/>
        <v>0</v>
      </c>
      <c r="N494" s="130">
        <f t="shared" si="267"/>
        <v>0</v>
      </c>
      <c r="O494" s="99">
        <f t="shared" si="268"/>
        <v>0</v>
      </c>
      <c r="P494" s="97"/>
      <c r="Q494" s="106"/>
      <c r="R494" s="100"/>
      <c r="S494" s="101"/>
      <c r="T494" s="563"/>
    </row>
    <row r="495" spans="1:20" ht="12.75">
      <c r="A495" s="556"/>
      <c r="B495" s="559"/>
      <c r="C495" s="559"/>
      <c r="D495" s="110"/>
      <c r="E495" s="106">
        <f t="shared" si="263"/>
        <v>0</v>
      </c>
      <c r="F495" s="107"/>
      <c r="G495" s="107"/>
      <c r="H495" s="108"/>
      <c r="I495" s="88"/>
      <c r="J495" s="380"/>
      <c r="K495" s="381">
        <f t="shared" si="264"/>
        <v>0</v>
      </c>
      <c r="L495" s="130">
        <f t="shared" si="265"/>
        <v>0</v>
      </c>
      <c r="M495" s="130">
        <f t="shared" si="266"/>
        <v>0</v>
      </c>
      <c r="N495" s="130">
        <f t="shared" si="267"/>
        <v>0</v>
      </c>
      <c r="O495" s="99">
        <f t="shared" si="268"/>
        <v>0</v>
      </c>
      <c r="P495" s="97"/>
      <c r="Q495" s="106"/>
      <c r="R495" s="100"/>
      <c r="S495" s="101"/>
      <c r="T495" s="563"/>
    </row>
    <row r="496" spans="1:20" ht="13.5" thickBot="1">
      <c r="A496" s="556"/>
      <c r="B496" s="559"/>
      <c r="C496" s="559"/>
      <c r="D496" s="114"/>
      <c r="E496" s="106">
        <f t="shared" si="263"/>
        <v>0</v>
      </c>
      <c r="F496" s="107"/>
      <c r="G496" s="107"/>
      <c r="H496" s="108"/>
      <c r="I496" s="108"/>
      <c r="J496" s="387"/>
      <c r="K496" s="388">
        <f t="shared" si="264"/>
        <v>0</v>
      </c>
      <c r="L496" s="143">
        <f t="shared" si="265"/>
        <v>0</v>
      </c>
      <c r="M496" s="143">
        <f t="shared" si="266"/>
        <v>0</v>
      </c>
      <c r="N496" s="143">
        <f t="shared" si="267"/>
        <v>0</v>
      </c>
      <c r="O496" s="144">
        <f t="shared" si="268"/>
        <v>0</v>
      </c>
      <c r="P496" s="115"/>
      <c r="Q496" s="267"/>
      <c r="R496" s="116"/>
      <c r="S496" s="117"/>
      <c r="T496" s="563"/>
    </row>
    <row r="497" spans="1:20" ht="13.5" thickBot="1">
      <c r="A497" s="556"/>
      <c r="B497" s="559"/>
      <c r="C497" s="559"/>
      <c r="D497" s="118" t="s">
        <v>657</v>
      </c>
      <c r="E497" s="393"/>
      <c r="F497" s="394"/>
      <c r="G497" s="394"/>
      <c r="H497" s="394"/>
      <c r="I497" s="394"/>
      <c r="J497" s="382">
        <f aca="true" t="shared" si="269" ref="J497:O497">SUM(J487:J496)</f>
        <v>0</v>
      </c>
      <c r="K497" s="383">
        <f t="shared" si="269"/>
        <v>0</v>
      </c>
      <c r="L497" s="121">
        <f t="shared" si="269"/>
        <v>0</v>
      </c>
      <c r="M497" s="121">
        <f t="shared" si="269"/>
        <v>0</v>
      </c>
      <c r="N497" s="121">
        <f t="shared" si="269"/>
        <v>0</v>
      </c>
      <c r="O497" s="122">
        <f t="shared" si="269"/>
        <v>0</v>
      </c>
      <c r="P497" s="123">
        <f>SUM(P489:P496)</f>
        <v>0</v>
      </c>
      <c r="Q497" s="120">
        <f>SUM(Q489:Q496)</f>
        <v>0</v>
      </c>
      <c r="R497" s="121"/>
      <c r="S497" s="122"/>
      <c r="T497" s="563"/>
    </row>
    <row r="498" spans="1:20" ht="13.5" thickBot="1">
      <c r="A498" s="557"/>
      <c r="B498" s="560"/>
      <c r="C498" s="560"/>
      <c r="D498" s="118" t="s">
        <v>824</v>
      </c>
      <c r="E498" s="393"/>
      <c r="F498" s="394"/>
      <c r="G498" s="394"/>
      <c r="H498" s="394"/>
      <c r="I498" s="394"/>
      <c r="J498" s="402"/>
      <c r="K498" s="384">
        <f>K450-K497</f>
        <v>648</v>
      </c>
      <c r="L498" s="369">
        <f>L450-L497</f>
        <v>0</v>
      </c>
      <c r="M498" s="369">
        <f>M450-M497</f>
        <v>0</v>
      </c>
      <c r="N498" s="369">
        <f>N450-N497</f>
        <v>162</v>
      </c>
      <c r="O498" s="385">
        <f>O450-O497</f>
        <v>25</v>
      </c>
      <c r="P498" s="370"/>
      <c r="Q498" s="371"/>
      <c r="R498" s="372"/>
      <c r="S498" s="373"/>
      <c r="T498" s="564"/>
    </row>
    <row r="499" spans="1:20" ht="13.5" thickTop="1">
      <c r="A499" s="555">
        <f>A487+1</f>
        <v>39213</v>
      </c>
      <c r="B499" s="565" t="s">
        <v>139</v>
      </c>
      <c r="C499" s="566" t="str">
        <f>$C451</f>
        <v>Gyümölcs</v>
      </c>
      <c r="D499" s="85"/>
      <c r="E499" s="86">
        <f aca="true" t="shared" si="270" ref="E499:E508">F499*4+G499*9+H499*4</f>
        <v>0</v>
      </c>
      <c r="F499" s="87"/>
      <c r="G499" s="87"/>
      <c r="H499" s="88"/>
      <c r="I499" s="88"/>
      <c r="J499" s="378"/>
      <c r="K499" s="381">
        <f aca="true" t="shared" si="271" ref="K499:K508">E499/100*$J499</f>
        <v>0</v>
      </c>
      <c r="L499" s="130">
        <f aca="true" t="shared" si="272" ref="L499:L508">F499/100*$J499</f>
        <v>0</v>
      </c>
      <c r="M499" s="130">
        <f aca="true" t="shared" si="273" ref="M499:M508">G499/100*$J499</f>
        <v>0</v>
      </c>
      <c r="N499" s="130">
        <f aca="true" t="shared" si="274" ref="N499:N508">H499/100*$J499</f>
        <v>0</v>
      </c>
      <c r="O499" s="282">
        <f aca="true" t="shared" si="275" ref="O499:O508">I499/100*$J499</f>
        <v>0</v>
      </c>
      <c r="P499" s="91">
        <f>5.2*R499</f>
        <v>0</v>
      </c>
      <c r="Q499" s="127">
        <f>54/490*P499</f>
        <v>0</v>
      </c>
      <c r="R499" s="92"/>
      <c r="S499" s="93" t="s">
        <v>117</v>
      </c>
      <c r="T499" s="562">
        <f>Súlygrafikon!F45</f>
        <v>0</v>
      </c>
    </row>
    <row r="500" spans="1:20" ht="12.75">
      <c r="A500" s="556"/>
      <c r="B500" s="559"/>
      <c r="C500" s="559"/>
      <c r="D500" s="95"/>
      <c r="E500" s="86">
        <f t="shared" si="270"/>
        <v>0</v>
      </c>
      <c r="F500" s="87"/>
      <c r="G500" s="87"/>
      <c r="H500" s="88"/>
      <c r="I500" s="88"/>
      <c r="J500" s="380"/>
      <c r="K500" s="381">
        <f t="shared" si="271"/>
        <v>0</v>
      </c>
      <c r="L500" s="130">
        <f t="shared" si="272"/>
        <v>0</v>
      </c>
      <c r="M500" s="130">
        <f t="shared" si="273"/>
        <v>0</v>
      </c>
      <c r="N500" s="130">
        <f t="shared" si="274"/>
        <v>0</v>
      </c>
      <c r="O500" s="99">
        <f t="shared" si="275"/>
        <v>0</v>
      </c>
      <c r="P500" s="97">
        <f>8.2*R500</f>
        <v>0</v>
      </c>
      <c r="Q500" s="106">
        <f>54/490*P500</f>
        <v>0</v>
      </c>
      <c r="R500" s="100"/>
      <c r="S500" s="101" t="s">
        <v>118</v>
      </c>
      <c r="T500" s="563"/>
    </row>
    <row r="501" spans="1:20" ht="12.75">
      <c r="A501" s="556"/>
      <c r="B501" s="559"/>
      <c r="C501" s="559"/>
      <c r="D501" s="105"/>
      <c r="E501" s="106">
        <f t="shared" si="270"/>
        <v>0</v>
      </c>
      <c r="F501" s="107"/>
      <c r="G501" s="107"/>
      <c r="H501" s="108"/>
      <c r="I501" s="88"/>
      <c r="J501" s="380"/>
      <c r="K501" s="381">
        <f t="shared" si="271"/>
        <v>0</v>
      </c>
      <c r="L501" s="130">
        <f t="shared" si="272"/>
        <v>0</v>
      </c>
      <c r="M501" s="130">
        <f t="shared" si="273"/>
        <v>0</v>
      </c>
      <c r="N501" s="130">
        <f t="shared" si="274"/>
        <v>0</v>
      </c>
      <c r="O501" s="99">
        <f t="shared" si="275"/>
        <v>0</v>
      </c>
      <c r="P501" s="97">
        <f>11.2*R501</f>
        <v>0</v>
      </c>
      <c r="Q501" s="106">
        <f>54/490*P501</f>
        <v>0</v>
      </c>
      <c r="R501" s="100"/>
      <c r="S501" s="101" t="s">
        <v>119</v>
      </c>
      <c r="T501" s="563"/>
    </row>
    <row r="502" spans="1:20" ht="12.75">
      <c r="A502" s="556"/>
      <c r="B502" s="559"/>
      <c r="C502" s="559"/>
      <c r="D502" s="95"/>
      <c r="E502" s="106">
        <f t="shared" si="270"/>
        <v>0</v>
      </c>
      <c r="F502" s="107"/>
      <c r="G502" s="107"/>
      <c r="H502" s="108"/>
      <c r="I502" s="88"/>
      <c r="J502" s="380"/>
      <c r="K502" s="381">
        <f t="shared" si="271"/>
        <v>0</v>
      </c>
      <c r="L502" s="130">
        <f t="shared" si="272"/>
        <v>0</v>
      </c>
      <c r="M502" s="130">
        <f t="shared" si="273"/>
        <v>0</v>
      </c>
      <c r="N502" s="130">
        <f t="shared" si="274"/>
        <v>0</v>
      </c>
      <c r="O502" s="99">
        <f t="shared" si="275"/>
        <v>0</v>
      </c>
      <c r="P502" s="97">
        <f>19.4*R502</f>
        <v>0</v>
      </c>
      <c r="Q502" s="106">
        <f>54/490*P502</f>
        <v>0</v>
      </c>
      <c r="R502" s="100"/>
      <c r="S502" s="101" t="s">
        <v>121</v>
      </c>
      <c r="T502" s="563"/>
    </row>
    <row r="503" spans="1:20" ht="12.75">
      <c r="A503" s="556"/>
      <c r="B503" s="559"/>
      <c r="C503" s="559"/>
      <c r="D503" s="95"/>
      <c r="E503" s="106">
        <f t="shared" si="270"/>
        <v>0</v>
      </c>
      <c r="F503" s="107"/>
      <c r="G503" s="107"/>
      <c r="H503" s="108"/>
      <c r="I503" s="88"/>
      <c r="J503" s="380"/>
      <c r="K503" s="381">
        <f t="shared" si="271"/>
        <v>0</v>
      </c>
      <c r="L503" s="130">
        <f t="shared" si="272"/>
        <v>0</v>
      </c>
      <c r="M503" s="130">
        <f t="shared" si="273"/>
        <v>0</v>
      </c>
      <c r="N503" s="130">
        <f t="shared" si="274"/>
        <v>0</v>
      </c>
      <c r="O503" s="99">
        <f t="shared" si="275"/>
        <v>0</v>
      </c>
      <c r="P503" s="97"/>
      <c r="Q503" s="106"/>
      <c r="R503" s="100"/>
      <c r="S503" s="101"/>
      <c r="T503" s="563"/>
    </row>
    <row r="504" spans="1:20" ht="12.75">
      <c r="A504" s="556"/>
      <c r="B504" s="559"/>
      <c r="C504" s="559"/>
      <c r="D504" s="95"/>
      <c r="E504" s="106">
        <f t="shared" si="270"/>
        <v>0</v>
      </c>
      <c r="F504" s="107"/>
      <c r="G504" s="107"/>
      <c r="H504" s="108"/>
      <c r="I504" s="88"/>
      <c r="J504" s="380"/>
      <c r="K504" s="381">
        <f t="shared" si="271"/>
        <v>0</v>
      </c>
      <c r="L504" s="130">
        <f t="shared" si="272"/>
        <v>0</v>
      </c>
      <c r="M504" s="130">
        <f t="shared" si="273"/>
        <v>0</v>
      </c>
      <c r="N504" s="130">
        <f t="shared" si="274"/>
        <v>0</v>
      </c>
      <c r="O504" s="99">
        <f t="shared" si="275"/>
        <v>0</v>
      </c>
      <c r="P504" s="97"/>
      <c r="Q504" s="106"/>
      <c r="R504" s="100"/>
      <c r="S504" s="101"/>
      <c r="T504" s="563"/>
    </row>
    <row r="505" spans="1:20" ht="12.75">
      <c r="A505" s="556"/>
      <c r="B505" s="559"/>
      <c r="C505" s="559"/>
      <c r="D505" s="146"/>
      <c r="E505" s="142">
        <f t="shared" si="270"/>
        <v>0</v>
      </c>
      <c r="F505" s="147"/>
      <c r="G505" s="147"/>
      <c r="H505" s="148"/>
      <c r="I505" s="286"/>
      <c r="J505" s="389"/>
      <c r="K505" s="381">
        <f t="shared" si="271"/>
        <v>0</v>
      </c>
      <c r="L505" s="130">
        <f t="shared" si="272"/>
        <v>0</v>
      </c>
      <c r="M505" s="130">
        <f t="shared" si="273"/>
        <v>0</v>
      </c>
      <c r="N505" s="130">
        <f t="shared" si="274"/>
        <v>0</v>
      </c>
      <c r="O505" s="99">
        <f t="shared" si="275"/>
        <v>0</v>
      </c>
      <c r="P505" s="97"/>
      <c r="Q505" s="106"/>
      <c r="R505" s="100"/>
      <c r="S505" s="101"/>
      <c r="T505" s="563"/>
    </row>
    <row r="506" spans="1:20" ht="12.75">
      <c r="A506" s="556"/>
      <c r="B506" s="559"/>
      <c r="C506" s="559"/>
      <c r="D506" s="150"/>
      <c r="E506" s="142">
        <f t="shared" si="270"/>
        <v>0</v>
      </c>
      <c r="F506" s="147"/>
      <c r="G506" s="147"/>
      <c r="H506" s="148"/>
      <c r="I506" s="286"/>
      <c r="J506" s="390"/>
      <c r="K506" s="381">
        <f t="shared" si="271"/>
        <v>0</v>
      </c>
      <c r="L506" s="130">
        <f t="shared" si="272"/>
        <v>0</v>
      </c>
      <c r="M506" s="130">
        <f t="shared" si="273"/>
        <v>0</v>
      </c>
      <c r="N506" s="130">
        <f t="shared" si="274"/>
        <v>0</v>
      </c>
      <c r="O506" s="99">
        <f t="shared" si="275"/>
        <v>0</v>
      </c>
      <c r="P506" s="97"/>
      <c r="Q506" s="106"/>
      <c r="R506" s="100"/>
      <c r="S506" s="101"/>
      <c r="T506" s="563"/>
    </row>
    <row r="507" spans="1:20" ht="12.75">
      <c r="A507" s="556"/>
      <c r="B507" s="559"/>
      <c r="C507" s="559"/>
      <c r="D507" s="110"/>
      <c r="E507" s="106">
        <f t="shared" si="270"/>
        <v>0</v>
      </c>
      <c r="F507" s="107"/>
      <c r="G507" s="107"/>
      <c r="H507" s="108"/>
      <c r="I507" s="286"/>
      <c r="J507" s="380"/>
      <c r="K507" s="381">
        <f t="shared" si="271"/>
        <v>0</v>
      </c>
      <c r="L507" s="130">
        <f t="shared" si="272"/>
        <v>0</v>
      </c>
      <c r="M507" s="130">
        <f t="shared" si="273"/>
        <v>0</v>
      </c>
      <c r="N507" s="130">
        <f t="shared" si="274"/>
        <v>0</v>
      </c>
      <c r="O507" s="99">
        <f t="shared" si="275"/>
        <v>0</v>
      </c>
      <c r="P507" s="97"/>
      <c r="Q507" s="106"/>
      <c r="R507" s="100"/>
      <c r="S507" s="101"/>
      <c r="T507" s="563"/>
    </row>
    <row r="508" spans="1:20" ht="13.5" thickBot="1">
      <c r="A508" s="556"/>
      <c r="B508" s="559"/>
      <c r="C508" s="559"/>
      <c r="D508" s="357"/>
      <c r="E508" s="106">
        <f t="shared" si="270"/>
        <v>0</v>
      </c>
      <c r="F508" s="107"/>
      <c r="G508" s="107"/>
      <c r="H508" s="108"/>
      <c r="I508" s="108"/>
      <c r="J508" s="387"/>
      <c r="K508" s="388">
        <f t="shared" si="271"/>
        <v>0</v>
      </c>
      <c r="L508" s="143">
        <f t="shared" si="272"/>
        <v>0</v>
      </c>
      <c r="M508" s="143">
        <f t="shared" si="273"/>
        <v>0</v>
      </c>
      <c r="N508" s="143">
        <f t="shared" si="274"/>
        <v>0</v>
      </c>
      <c r="O508" s="144">
        <f t="shared" si="275"/>
        <v>0</v>
      </c>
      <c r="P508" s="115"/>
      <c r="Q508" s="267"/>
      <c r="R508" s="116"/>
      <c r="S508" s="117"/>
      <c r="T508" s="563"/>
    </row>
    <row r="509" spans="1:20" ht="13.5" thickBot="1">
      <c r="A509" s="556"/>
      <c r="B509" s="559"/>
      <c r="C509" s="559"/>
      <c r="D509" s="118" t="s">
        <v>657</v>
      </c>
      <c r="E509" s="393"/>
      <c r="F509" s="394"/>
      <c r="G509" s="394"/>
      <c r="H509" s="394"/>
      <c r="I509" s="394"/>
      <c r="J509" s="382">
        <f aca="true" t="shared" si="276" ref="J509:O509">SUM(J499:J508)</f>
        <v>0</v>
      </c>
      <c r="K509" s="383">
        <f t="shared" si="276"/>
        <v>0</v>
      </c>
      <c r="L509" s="121">
        <f t="shared" si="276"/>
        <v>0</v>
      </c>
      <c r="M509" s="121">
        <f t="shared" si="276"/>
        <v>0</v>
      </c>
      <c r="N509" s="121">
        <f t="shared" si="276"/>
        <v>0</v>
      </c>
      <c r="O509" s="122">
        <f t="shared" si="276"/>
        <v>0</v>
      </c>
      <c r="P509" s="123">
        <f>SUM(P501:P508)</f>
        <v>0</v>
      </c>
      <c r="Q509" s="120">
        <f>SUM(Q501:Q508)</f>
        <v>0</v>
      </c>
      <c r="R509" s="121"/>
      <c r="S509" s="122"/>
      <c r="T509" s="563"/>
    </row>
    <row r="510" spans="1:20" ht="13.5" thickBot="1">
      <c r="A510" s="557"/>
      <c r="B510" s="560"/>
      <c r="C510" s="560"/>
      <c r="D510" s="118" t="s">
        <v>824</v>
      </c>
      <c r="E510" s="393"/>
      <c r="F510" s="394"/>
      <c r="G510" s="394"/>
      <c r="H510" s="394"/>
      <c r="I510" s="394"/>
      <c r="J510" s="402"/>
      <c r="K510" s="384">
        <f>K450-K509</f>
        <v>648</v>
      </c>
      <c r="L510" s="369">
        <f>L450-L509</f>
        <v>0</v>
      </c>
      <c r="M510" s="369">
        <f>M450-M509</f>
        <v>0</v>
      </c>
      <c r="N510" s="369">
        <f>N450-N509</f>
        <v>162</v>
      </c>
      <c r="O510" s="385">
        <f>O450-O509</f>
        <v>25</v>
      </c>
      <c r="P510" s="370"/>
      <c r="Q510" s="371"/>
      <c r="R510" s="372"/>
      <c r="S510" s="373"/>
      <c r="T510" s="564"/>
    </row>
    <row r="511" spans="1:20" ht="13.5" thickTop="1">
      <c r="A511" s="555">
        <f>A499+1</f>
        <v>39214</v>
      </c>
      <c r="B511" s="558" t="s">
        <v>140</v>
      </c>
      <c r="C511" s="561" t="str">
        <f>$C463</f>
        <v>Protein</v>
      </c>
      <c r="D511" s="85"/>
      <c r="E511" s="86">
        <f aca="true" t="shared" si="277" ref="E511:E520">F511*4+G511*9+H511*4</f>
        <v>0</v>
      </c>
      <c r="F511" s="87"/>
      <c r="G511" s="87"/>
      <c r="H511" s="88"/>
      <c r="I511" s="88"/>
      <c r="J511" s="378"/>
      <c r="K511" s="386">
        <f aca="true" t="shared" si="278" ref="K511:K520">E511/100*$J511</f>
        <v>0</v>
      </c>
      <c r="L511" s="221">
        <f aca="true" t="shared" si="279" ref="L511:L520">F511/100*$J511</f>
        <v>0</v>
      </c>
      <c r="M511" s="221">
        <f aca="true" t="shared" si="280" ref="M511:M520">G511/100*$J511</f>
        <v>0</v>
      </c>
      <c r="N511" s="221">
        <f aca="true" t="shared" si="281" ref="N511:N520">H511/100*$J511</f>
        <v>0</v>
      </c>
      <c r="O511" s="129">
        <f aca="true" t="shared" si="282" ref="O511:O520">I511/100*$J511</f>
        <v>0</v>
      </c>
      <c r="P511" s="91">
        <f>5.2*R511</f>
        <v>0</v>
      </c>
      <c r="Q511" s="127">
        <f>54/490*P511</f>
        <v>0</v>
      </c>
      <c r="R511" s="92"/>
      <c r="S511" s="93" t="s">
        <v>117</v>
      </c>
      <c r="T511" s="562">
        <f>Súlygrafikon!F46</f>
        <v>0</v>
      </c>
    </row>
    <row r="512" spans="1:20" ht="12.75">
      <c r="A512" s="556"/>
      <c r="B512" s="559"/>
      <c r="C512" s="559"/>
      <c r="D512" s="95"/>
      <c r="E512" s="86">
        <f t="shared" si="277"/>
        <v>0</v>
      </c>
      <c r="F512" s="87"/>
      <c r="G512" s="87"/>
      <c r="H512" s="88"/>
      <c r="I512" s="88"/>
      <c r="J512" s="380"/>
      <c r="K512" s="381">
        <f t="shared" si="278"/>
        <v>0</v>
      </c>
      <c r="L512" s="130">
        <f t="shared" si="279"/>
        <v>0</v>
      </c>
      <c r="M512" s="130">
        <f t="shared" si="280"/>
        <v>0</v>
      </c>
      <c r="N512" s="130">
        <f t="shared" si="281"/>
        <v>0</v>
      </c>
      <c r="O512" s="99">
        <f t="shared" si="282"/>
        <v>0</v>
      </c>
      <c r="P512" s="97">
        <f>8.2*R512</f>
        <v>0</v>
      </c>
      <c r="Q512" s="106">
        <f>54/490*P512</f>
        <v>0</v>
      </c>
      <c r="R512" s="100"/>
      <c r="S512" s="101" t="s">
        <v>118</v>
      </c>
      <c r="T512" s="563"/>
    </row>
    <row r="513" spans="1:20" ht="12.75">
      <c r="A513" s="556"/>
      <c r="B513" s="559"/>
      <c r="C513" s="559"/>
      <c r="D513" s="105"/>
      <c r="E513" s="106">
        <f t="shared" si="277"/>
        <v>0</v>
      </c>
      <c r="F513" s="107"/>
      <c r="G513" s="107"/>
      <c r="H513" s="108"/>
      <c r="I513" s="88"/>
      <c r="J513" s="380"/>
      <c r="K513" s="381">
        <f t="shared" si="278"/>
        <v>0</v>
      </c>
      <c r="L513" s="130">
        <f t="shared" si="279"/>
        <v>0</v>
      </c>
      <c r="M513" s="130">
        <f t="shared" si="280"/>
        <v>0</v>
      </c>
      <c r="N513" s="130">
        <f t="shared" si="281"/>
        <v>0</v>
      </c>
      <c r="O513" s="99">
        <f t="shared" si="282"/>
        <v>0</v>
      </c>
      <c r="P513" s="97">
        <f>11.2*R513</f>
        <v>0</v>
      </c>
      <c r="Q513" s="106">
        <f>54/490*P513</f>
        <v>0</v>
      </c>
      <c r="R513" s="100"/>
      <c r="S513" s="101" t="s">
        <v>119</v>
      </c>
      <c r="T513" s="563"/>
    </row>
    <row r="514" spans="1:20" ht="12.75">
      <c r="A514" s="556"/>
      <c r="B514" s="559"/>
      <c r="C514" s="559"/>
      <c r="D514" s="95"/>
      <c r="E514" s="106">
        <f t="shared" si="277"/>
        <v>0</v>
      </c>
      <c r="F514" s="107"/>
      <c r="G514" s="107"/>
      <c r="H514" s="108"/>
      <c r="I514" s="88"/>
      <c r="J514" s="380"/>
      <c r="K514" s="381">
        <f t="shared" si="278"/>
        <v>0</v>
      </c>
      <c r="L514" s="130">
        <f t="shared" si="279"/>
        <v>0</v>
      </c>
      <c r="M514" s="130">
        <f t="shared" si="280"/>
        <v>0</v>
      </c>
      <c r="N514" s="130">
        <f t="shared" si="281"/>
        <v>0</v>
      </c>
      <c r="O514" s="99">
        <f t="shared" si="282"/>
        <v>0</v>
      </c>
      <c r="P514" s="97">
        <f>19.4*R514</f>
        <v>0</v>
      </c>
      <c r="Q514" s="106">
        <f>54/490*P514</f>
        <v>0</v>
      </c>
      <c r="R514" s="100"/>
      <c r="S514" s="101" t="s">
        <v>121</v>
      </c>
      <c r="T514" s="563"/>
    </row>
    <row r="515" spans="1:20" ht="12.75">
      <c r="A515" s="556"/>
      <c r="B515" s="559"/>
      <c r="C515" s="559"/>
      <c r="D515" s="95"/>
      <c r="E515" s="106">
        <f t="shared" si="277"/>
        <v>0</v>
      </c>
      <c r="F515" s="107"/>
      <c r="G515" s="107"/>
      <c r="H515" s="108"/>
      <c r="I515" s="88"/>
      <c r="J515" s="380"/>
      <c r="K515" s="381">
        <f t="shared" si="278"/>
        <v>0</v>
      </c>
      <c r="L515" s="130">
        <f t="shared" si="279"/>
        <v>0</v>
      </c>
      <c r="M515" s="130">
        <f t="shared" si="280"/>
        <v>0</v>
      </c>
      <c r="N515" s="130">
        <f t="shared" si="281"/>
        <v>0</v>
      </c>
      <c r="O515" s="99">
        <f t="shared" si="282"/>
        <v>0</v>
      </c>
      <c r="P515" s="97"/>
      <c r="Q515" s="106"/>
      <c r="R515" s="100"/>
      <c r="S515" s="101"/>
      <c r="T515" s="563"/>
    </row>
    <row r="516" spans="1:20" ht="12.75">
      <c r="A516" s="556"/>
      <c r="B516" s="559"/>
      <c r="C516" s="559"/>
      <c r="D516" s="110"/>
      <c r="E516" s="106">
        <f t="shared" si="277"/>
        <v>0</v>
      </c>
      <c r="F516" s="107"/>
      <c r="G516" s="107"/>
      <c r="H516" s="108"/>
      <c r="I516" s="88"/>
      <c r="J516" s="380"/>
      <c r="K516" s="381">
        <f t="shared" si="278"/>
        <v>0</v>
      </c>
      <c r="L516" s="130">
        <f t="shared" si="279"/>
        <v>0</v>
      </c>
      <c r="M516" s="130">
        <f t="shared" si="280"/>
        <v>0</v>
      </c>
      <c r="N516" s="130">
        <f t="shared" si="281"/>
        <v>0</v>
      </c>
      <c r="O516" s="99">
        <f t="shared" si="282"/>
        <v>0</v>
      </c>
      <c r="P516" s="97"/>
      <c r="Q516" s="106"/>
      <c r="R516" s="100"/>
      <c r="S516" s="101"/>
      <c r="T516" s="563"/>
    </row>
    <row r="517" spans="1:20" ht="12.75">
      <c r="A517" s="556"/>
      <c r="B517" s="559"/>
      <c r="C517" s="559"/>
      <c r="D517" s="105"/>
      <c r="E517" s="106">
        <f t="shared" si="277"/>
        <v>0</v>
      </c>
      <c r="F517" s="107"/>
      <c r="G517" s="107"/>
      <c r="H517" s="108"/>
      <c r="I517" s="88"/>
      <c r="J517" s="380"/>
      <c r="K517" s="381">
        <f t="shared" si="278"/>
        <v>0</v>
      </c>
      <c r="L517" s="130">
        <f t="shared" si="279"/>
        <v>0</v>
      </c>
      <c r="M517" s="130">
        <f t="shared" si="280"/>
        <v>0</v>
      </c>
      <c r="N517" s="130">
        <f t="shared" si="281"/>
        <v>0</v>
      </c>
      <c r="O517" s="99">
        <f t="shared" si="282"/>
        <v>0</v>
      </c>
      <c r="P517" s="97"/>
      <c r="Q517" s="106"/>
      <c r="R517" s="100"/>
      <c r="S517" s="101"/>
      <c r="T517" s="563"/>
    </row>
    <row r="518" spans="1:20" ht="12.75">
      <c r="A518" s="556"/>
      <c r="B518" s="559"/>
      <c r="C518" s="559"/>
      <c r="D518" s="95"/>
      <c r="E518" s="142">
        <f t="shared" si="277"/>
        <v>0</v>
      </c>
      <c r="F518" s="107"/>
      <c r="G518" s="107"/>
      <c r="H518" s="108"/>
      <c r="I518" s="88"/>
      <c r="J518" s="387"/>
      <c r="K518" s="381">
        <f t="shared" si="278"/>
        <v>0</v>
      </c>
      <c r="L518" s="130">
        <f t="shared" si="279"/>
        <v>0</v>
      </c>
      <c r="M518" s="130">
        <f t="shared" si="280"/>
        <v>0</v>
      </c>
      <c r="N518" s="130">
        <f t="shared" si="281"/>
        <v>0</v>
      </c>
      <c r="O518" s="99">
        <f t="shared" si="282"/>
        <v>0</v>
      </c>
      <c r="P518" s="97"/>
      <c r="Q518" s="106"/>
      <c r="R518" s="100"/>
      <c r="S518" s="101"/>
      <c r="T518" s="563"/>
    </row>
    <row r="519" spans="1:20" ht="12.75">
      <c r="A519" s="556"/>
      <c r="B519" s="559"/>
      <c r="C519" s="559"/>
      <c r="D519" s="110"/>
      <c r="E519" s="142">
        <f t="shared" si="277"/>
        <v>0</v>
      </c>
      <c r="F519" s="107"/>
      <c r="G519" s="107"/>
      <c r="H519" s="108"/>
      <c r="I519" s="108"/>
      <c r="J519" s="387"/>
      <c r="K519" s="381">
        <f t="shared" si="278"/>
        <v>0</v>
      </c>
      <c r="L519" s="130">
        <f t="shared" si="279"/>
        <v>0</v>
      </c>
      <c r="M519" s="130">
        <f t="shared" si="280"/>
        <v>0</v>
      </c>
      <c r="N519" s="130">
        <f t="shared" si="281"/>
        <v>0</v>
      </c>
      <c r="O519" s="99">
        <f t="shared" si="282"/>
        <v>0</v>
      </c>
      <c r="P519" s="97"/>
      <c r="Q519" s="106"/>
      <c r="R519" s="100"/>
      <c r="S519" s="101"/>
      <c r="T519" s="563"/>
    </row>
    <row r="520" spans="1:20" ht="13.5" thickBot="1">
      <c r="A520" s="556"/>
      <c r="B520" s="559"/>
      <c r="C520" s="559"/>
      <c r="D520" s="357"/>
      <c r="E520" s="106">
        <f t="shared" si="277"/>
        <v>0</v>
      </c>
      <c r="F520" s="107"/>
      <c r="G520" s="107"/>
      <c r="H520" s="108"/>
      <c r="I520" s="108"/>
      <c r="J520" s="387"/>
      <c r="K520" s="381">
        <f t="shared" si="278"/>
        <v>0</v>
      </c>
      <c r="L520" s="130">
        <f t="shared" si="279"/>
        <v>0</v>
      </c>
      <c r="M520" s="130">
        <f t="shared" si="280"/>
        <v>0</v>
      </c>
      <c r="N520" s="130">
        <f t="shared" si="281"/>
        <v>0</v>
      </c>
      <c r="O520" s="144">
        <f t="shared" si="282"/>
        <v>0</v>
      </c>
      <c r="P520" s="115"/>
      <c r="Q520" s="267"/>
      <c r="R520" s="116"/>
      <c r="S520" s="117"/>
      <c r="T520" s="563"/>
    </row>
    <row r="521" spans="1:20" ht="13.5" thickBot="1">
      <c r="A521" s="556"/>
      <c r="B521" s="559"/>
      <c r="C521" s="559"/>
      <c r="D521" s="118" t="s">
        <v>657</v>
      </c>
      <c r="E521" s="393"/>
      <c r="F521" s="394"/>
      <c r="G521" s="394"/>
      <c r="H521" s="394"/>
      <c r="I521" s="394"/>
      <c r="J521" s="382">
        <f aca="true" t="shared" si="283" ref="J521:O521">SUM(J511:J520)</f>
        <v>0</v>
      </c>
      <c r="K521" s="383">
        <f t="shared" si="283"/>
        <v>0</v>
      </c>
      <c r="L521" s="121">
        <f t="shared" si="283"/>
        <v>0</v>
      </c>
      <c r="M521" s="121">
        <f t="shared" si="283"/>
        <v>0</v>
      </c>
      <c r="N521" s="121">
        <f t="shared" si="283"/>
        <v>0</v>
      </c>
      <c r="O521" s="122">
        <f t="shared" si="283"/>
        <v>0</v>
      </c>
      <c r="P521" s="123">
        <f>SUM(P513:P520)</f>
        <v>0</v>
      </c>
      <c r="Q521" s="120">
        <f>SUM(Q513:Q520)</f>
        <v>0</v>
      </c>
      <c r="R521" s="121"/>
      <c r="S521" s="122"/>
      <c r="T521" s="563"/>
    </row>
    <row r="522" spans="1:20" ht="13.5" thickBot="1">
      <c r="A522" s="557"/>
      <c r="B522" s="560"/>
      <c r="C522" s="560"/>
      <c r="D522" s="118" t="s">
        <v>824</v>
      </c>
      <c r="E522" s="393"/>
      <c r="F522" s="394"/>
      <c r="G522" s="394"/>
      <c r="H522" s="394"/>
      <c r="I522" s="394"/>
      <c r="J522" s="402"/>
      <c r="K522" s="384">
        <f>K450-K521</f>
        <v>648</v>
      </c>
      <c r="L522" s="369">
        <f>L450-L521</f>
        <v>0</v>
      </c>
      <c r="M522" s="369">
        <f>M450-M521</f>
        <v>0</v>
      </c>
      <c r="N522" s="369">
        <f>N450-N521</f>
        <v>162</v>
      </c>
      <c r="O522" s="385">
        <f>O450-O521</f>
        <v>25</v>
      </c>
      <c r="P522" s="370"/>
      <c r="Q522" s="371"/>
      <c r="R522" s="372"/>
      <c r="S522" s="373"/>
      <c r="T522" s="564"/>
    </row>
    <row r="523" spans="1:20" ht="13.5" thickTop="1">
      <c r="A523" s="555">
        <f>A511+1</f>
        <v>39215</v>
      </c>
      <c r="B523" s="558" t="s">
        <v>141</v>
      </c>
      <c r="C523" s="561" t="str">
        <f>$C475</f>
        <v>Keményítő</v>
      </c>
      <c r="D523" s="85"/>
      <c r="E523" s="127">
        <f aca="true" t="shared" si="284" ref="E523:E532">F523*4+G523*9+H523*4</f>
        <v>0</v>
      </c>
      <c r="F523" s="158"/>
      <c r="G523" s="158"/>
      <c r="H523" s="159"/>
      <c r="I523" s="159"/>
      <c r="J523" s="378"/>
      <c r="K523" s="386">
        <f aca="true" t="shared" si="285" ref="K523:K532">E523/100*$J523</f>
        <v>0</v>
      </c>
      <c r="L523" s="221">
        <f aca="true" t="shared" si="286" ref="L523:L532">F523/100*$J523</f>
        <v>0</v>
      </c>
      <c r="M523" s="221">
        <f aca="true" t="shared" si="287" ref="M523:M532">G523/100*$J523</f>
        <v>0</v>
      </c>
      <c r="N523" s="221">
        <f aca="true" t="shared" si="288" ref="N523:N532">H523/100*$J523</f>
        <v>0</v>
      </c>
      <c r="O523" s="129">
        <f aca="true" t="shared" si="289" ref="O523:O532">I523/100*$J523</f>
        <v>0</v>
      </c>
      <c r="P523" s="91">
        <f>5.2*R523</f>
        <v>0</v>
      </c>
      <c r="Q523" s="127">
        <f>54/490*P523</f>
        <v>0</v>
      </c>
      <c r="R523" s="92"/>
      <c r="S523" s="93" t="s">
        <v>117</v>
      </c>
      <c r="T523" s="562">
        <f>Súlygrafikon!F47</f>
        <v>0</v>
      </c>
    </row>
    <row r="524" spans="1:20" ht="12.75">
      <c r="A524" s="556"/>
      <c r="B524" s="559"/>
      <c r="C524" s="559"/>
      <c r="D524" s="110"/>
      <c r="E524" s="106">
        <f t="shared" si="284"/>
        <v>0</v>
      </c>
      <c r="F524" s="107"/>
      <c r="G524" s="107"/>
      <c r="H524" s="108"/>
      <c r="I524" s="108"/>
      <c r="J524" s="387"/>
      <c r="K524" s="381">
        <f t="shared" si="285"/>
        <v>0</v>
      </c>
      <c r="L524" s="130">
        <f t="shared" si="286"/>
        <v>0</v>
      </c>
      <c r="M524" s="130">
        <f t="shared" si="287"/>
        <v>0</v>
      </c>
      <c r="N524" s="130">
        <f t="shared" si="288"/>
        <v>0</v>
      </c>
      <c r="O524" s="99">
        <f t="shared" si="289"/>
        <v>0</v>
      </c>
      <c r="P524" s="97">
        <f>8.2*R524</f>
        <v>0</v>
      </c>
      <c r="Q524" s="106">
        <f>54/490*P524</f>
        <v>0</v>
      </c>
      <c r="R524" s="100"/>
      <c r="S524" s="101" t="s">
        <v>118</v>
      </c>
      <c r="T524" s="563"/>
    </row>
    <row r="525" spans="1:20" ht="12.75">
      <c r="A525" s="556"/>
      <c r="B525" s="559"/>
      <c r="C525" s="559"/>
      <c r="D525" s="105"/>
      <c r="E525" s="142">
        <f t="shared" si="284"/>
        <v>0</v>
      </c>
      <c r="F525" s="107"/>
      <c r="G525" s="107"/>
      <c r="H525" s="108"/>
      <c r="I525" s="108"/>
      <c r="J525" s="387"/>
      <c r="K525" s="381">
        <f t="shared" si="285"/>
        <v>0</v>
      </c>
      <c r="L525" s="130">
        <f t="shared" si="286"/>
        <v>0</v>
      </c>
      <c r="M525" s="130">
        <f t="shared" si="287"/>
        <v>0</v>
      </c>
      <c r="N525" s="130">
        <f t="shared" si="288"/>
        <v>0</v>
      </c>
      <c r="O525" s="99">
        <f t="shared" si="289"/>
        <v>0</v>
      </c>
      <c r="P525" s="97">
        <f>11.2*R525</f>
        <v>0</v>
      </c>
      <c r="Q525" s="106">
        <f>54/490*P525</f>
        <v>0</v>
      </c>
      <c r="R525" s="100"/>
      <c r="S525" s="101" t="s">
        <v>119</v>
      </c>
      <c r="T525" s="563"/>
    </row>
    <row r="526" spans="1:20" ht="12.75">
      <c r="A526" s="556"/>
      <c r="B526" s="559"/>
      <c r="C526" s="559"/>
      <c r="D526" s="110"/>
      <c r="E526" s="106">
        <f t="shared" si="284"/>
        <v>0</v>
      </c>
      <c r="F526" s="107"/>
      <c r="G526" s="107"/>
      <c r="H526" s="108"/>
      <c r="I526" s="108"/>
      <c r="J526" s="387"/>
      <c r="K526" s="381">
        <f t="shared" si="285"/>
        <v>0</v>
      </c>
      <c r="L526" s="130">
        <f t="shared" si="286"/>
        <v>0</v>
      </c>
      <c r="M526" s="130">
        <f t="shared" si="287"/>
        <v>0</v>
      </c>
      <c r="N526" s="130">
        <f t="shared" si="288"/>
        <v>0</v>
      </c>
      <c r="O526" s="99">
        <f t="shared" si="289"/>
        <v>0</v>
      </c>
      <c r="P526" s="97">
        <f>19.4*R526</f>
        <v>0</v>
      </c>
      <c r="Q526" s="106">
        <f>54/490*P526</f>
        <v>0</v>
      </c>
      <c r="R526" s="100"/>
      <c r="S526" s="101" t="s">
        <v>121</v>
      </c>
      <c r="T526" s="563"/>
    </row>
    <row r="527" spans="1:20" ht="12.75">
      <c r="A527" s="556"/>
      <c r="B527" s="559"/>
      <c r="C527" s="559"/>
      <c r="D527" s="110"/>
      <c r="E527" s="106">
        <f t="shared" si="284"/>
        <v>0</v>
      </c>
      <c r="F527" s="107"/>
      <c r="G527" s="107"/>
      <c r="H527" s="108"/>
      <c r="I527" s="88"/>
      <c r="J527" s="380"/>
      <c r="K527" s="381">
        <f t="shared" si="285"/>
        <v>0</v>
      </c>
      <c r="L527" s="130">
        <f t="shared" si="286"/>
        <v>0</v>
      </c>
      <c r="M527" s="130">
        <f t="shared" si="287"/>
        <v>0</v>
      </c>
      <c r="N527" s="130">
        <f t="shared" si="288"/>
        <v>0</v>
      </c>
      <c r="O527" s="99">
        <f t="shared" si="289"/>
        <v>0</v>
      </c>
      <c r="P527" s="97"/>
      <c r="Q527" s="106"/>
      <c r="R527" s="100"/>
      <c r="S527" s="101"/>
      <c r="T527" s="563"/>
    </row>
    <row r="528" spans="1:20" ht="12.75">
      <c r="A528" s="556"/>
      <c r="B528" s="559"/>
      <c r="C528" s="559"/>
      <c r="D528" s="110"/>
      <c r="E528" s="106">
        <f t="shared" si="284"/>
        <v>0</v>
      </c>
      <c r="F528" s="107"/>
      <c r="G528" s="107"/>
      <c r="H528" s="108"/>
      <c r="I528" s="108"/>
      <c r="J528" s="387"/>
      <c r="K528" s="381">
        <f t="shared" si="285"/>
        <v>0</v>
      </c>
      <c r="L528" s="130">
        <f t="shared" si="286"/>
        <v>0</v>
      </c>
      <c r="M528" s="130">
        <f t="shared" si="287"/>
        <v>0</v>
      </c>
      <c r="N528" s="130">
        <f t="shared" si="288"/>
        <v>0</v>
      </c>
      <c r="O528" s="99">
        <f t="shared" si="289"/>
        <v>0</v>
      </c>
      <c r="P528" s="97"/>
      <c r="Q528" s="106"/>
      <c r="R528" s="100"/>
      <c r="S528" s="101"/>
      <c r="T528" s="563"/>
    </row>
    <row r="529" spans="1:20" ht="12.75">
      <c r="A529" s="556"/>
      <c r="B529" s="559"/>
      <c r="C529" s="559"/>
      <c r="D529" s="105"/>
      <c r="E529" s="106">
        <f t="shared" si="284"/>
        <v>0</v>
      </c>
      <c r="F529" s="107"/>
      <c r="G529" s="107"/>
      <c r="H529" s="108"/>
      <c r="I529" s="108"/>
      <c r="J529" s="387"/>
      <c r="K529" s="381">
        <f t="shared" si="285"/>
        <v>0</v>
      </c>
      <c r="L529" s="130">
        <f t="shared" si="286"/>
        <v>0</v>
      </c>
      <c r="M529" s="130">
        <f t="shared" si="287"/>
        <v>0</v>
      </c>
      <c r="N529" s="130">
        <f t="shared" si="288"/>
        <v>0</v>
      </c>
      <c r="O529" s="99">
        <f t="shared" si="289"/>
        <v>0</v>
      </c>
      <c r="P529" s="97"/>
      <c r="Q529" s="106"/>
      <c r="R529" s="100"/>
      <c r="S529" s="101"/>
      <c r="T529" s="563"/>
    </row>
    <row r="530" spans="1:20" ht="12.75">
      <c r="A530" s="556"/>
      <c r="B530" s="559"/>
      <c r="C530" s="559"/>
      <c r="D530" s="110"/>
      <c r="E530" s="106">
        <f t="shared" si="284"/>
        <v>0</v>
      </c>
      <c r="F530" s="107"/>
      <c r="G530" s="107"/>
      <c r="H530" s="108"/>
      <c r="I530" s="88"/>
      <c r="J530" s="380"/>
      <c r="K530" s="381">
        <f t="shared" si="285"/>
        <v>0</v>
      </c>
      <c r="L530" s="130">
        <f t="shared" si="286"/>
        <v>0</v>
      </c>
      <c r="M530" s="130">
        <f t="shared" si="287"/>
        <v>0</v>
      </c>
      <c r="N530" s="130">
        <f t="shared" si="288"/>
        <v>0</v>
      </c>
      <c r="O530" s="99">
        <f t="shared" si="289"/>
        <v>0</v>
      </c>
      <c r="P530" s="97"/>
      <c r="Q530" s="106"/>
      <c r="R530" s="100"/>
      <c r="S530" s="101"/>
      <c r="T530" s="563"/>
    </row>
    <row r="531" spans="1:20" ht="12.75">
      <c r="A531" s="556"/>
      <c r="B531" s="559"/>
      <c r="C531" s="559"/>
      <c r="D531" s="110"/>
      <c r="E531" s="106">
        <f t="shared" si="284"/>
        <v>0</v>
      </c>
      <c r="F531" s="107"/>
      <c r="G531" s="107"/>
      <c r="H531" s="108"/>
      <c r="I531" s="108"/>
      <c r="J531" s="403"/>
      <c r="K531" s="381">
        <f t="shared" si="285"/>
        <v>0</v>
      </c>
      <c r="L531" s="130">
        <f t="shared" si="286"/>
        <v>0</v>
      </c>
      <c r="M531" s="130">
        <f t="shared" si="287"/>
        <v>0</v>
      </c>
      <c r="N531" s="130">
        <f t="shared" si="288"/>
        <v>0</v>
      </c>
      <c r="O531" s="99">
        <f t="shared" si="289"/>
        <v>0</v>
      </c>
      <c r="P531" s="97"/>
      <c r="Q531" s="106"/>
      <c r="R531" s="100"/>
      <c r="S531" s="101"/>
      <c r="T531" s="563"/>
    </row>
    <row r="532" spans="1:20" ht="13.5" thickBot="1">
      <c r="A532" s="556"/>
      <c r="B532" s="559"/>
      <c r="C532" s="559"/>
      <c r="D532" s="357"/>
      <c r="E532" s="106">
        <f t="shared" si="284"/>
        <v>0</v>
      </c>
      <c r="F532" s="107"/>
      <c r="G532" s="107"/>
      <c r="H532" s="108"/>
      <c r="I532" s="108"/>
      <c r="J532" s="387"/>
      <c r="K532" s="381">
        <f t="shared" si="285"/>
        <v>0</v>
      </c>
      <c r="L532" s="130">
        <f t="shared" si="286"/>
        <v>0</v>
      </c>
      <c r="M532" s="130">
        <f t="shared" si="287"/>
        <v>0</v>
      </c>
      <c r="N532" s="130">
        <f t="shared" si="288"/>
        <v>0</v>
      </c>
      <c r="O532" s="144">
        <f t="shared" si="289"/>
        <v>0</v>
      </c>
      <c r="P532" s="115"/>
      <c r="Q532" s="267"/>
      <c r="R532" s="116"/>
      <c r="S532" s="117"/>
      <c r="T532" s="563"/>
    </row>
    <row r="533" spans="1:20" ht="13.5" thickBot="1">
      <c r="A533" s="556"/>
      <c r="B533" s="559"/>
      <c r="C533" s="559"/>
      <c r="D533" s="118" t="s">
        <v>657</v>
      </c>
      <c r="E533" s="393"/>
      <c r="F533" s="394"/>
      <c r="G533" s="394"/>
      <c r="H533" s="394"/>
      <c r="I533" s="394"/>
      <c r="J533" s="382">
        <f aca="true" t="shared" si="290" ref="J533:O533">SUM(J523:J532)</f>
        <v>0</v>
      </c>
      <c r="K533" s="383">
        <f t="shared" si="290"/>
        <v>0</v>
      </c>
      <c r="L533" s="121">
        <f t="shared" si="290"/>
        <v>0</v>
      </c>
      <c r="M533" s="121">
        <f t="shared" si="290"/>
        <v>0</v>
      </c>
      <c r="N533" s="121">
        <f t="shared" si="290"/>
        <v>0</v>
      </c>
      <c r="O533" s="122">
        <f t="shared" si="290"/>
        <v>0</v>
      </c>
      <c r="P533" s="123">
        <f>SUM(P525:P532)</f>
        <v>0</v>
      </c>
      <c r="Q533" s="120">
        <f>SUM(Q525:Q532)</f>
        <v>0</v>
      </c>
      <c r="R533" s="121"/>
      <c r="S533" s="122"/>
      <c r="T533" s="563"/>
    </row>
    <row r="534" spans="1:20" ht="13.5" thickBot="1">
      <c r="A534" s="557"/>
      <c r="B534" s="560"/>
      <c r="C534" s="560"/>
      <c r="D534" s="118" t="s">
        <v>824</v>
      </c>
      <c r="E534" s="393"/>
      <c r="F534" s="394"/>
      <c r="G534" s="394"/>
      <c r="H534" s="394"/>
      <c r="I534" s="394"/>
      <c r="J534" s="402"/>
      <c r="K534" s="384">
        <f>K450-K533</f>
        <v>648</v>
      </c>
      <c r="L534" s="369">
        <f>L450-L533</f>
        <v>0</v>
      </c>
      <c r="M534" s="369">
        <f>M450-M533</f>
        <v>0</v>
      </c>
      <c r="N534" s="369">
        <f>N450-N533</f>
        <v>162</v>
      </c>
      <c r="O534" s="385">
        <f>O450-O533</f>
        <v>25</v>
      </c>
      <c r="P534" s="370"/>
      <c r="Q534" s="371"/>
      <c r="R534" s="372"/>
      <c r="S534" s="373"/>
      <c r="T534" s="564"/>
    </row>
    <row r="535" spans="1:20" ht="13.5" thickTop="1">
      <c r="A535" s="569" t="s">
        <v>648</v>
      </c>
      <c r="B535" s="570"/>
      <c r="C535" s="571"/>
      <c r="D535" s="575" t="s">
        <v>109</v>
      </c>
      <c r="E535" s="578" t="s">
        <v>649</v>
      </c>
      <c r="F535" s="579"/>
      <c r="G535" s="579"/>
      <c r="H535" s="579"/>
      <c r="I535" s="580"/>
      <c r="J535" s="578" t="s">
        <v>650</v>
      </c>
      <c r="K535" s="581"/>
      <c r="L535" s="581"/>
      <c r="M535" s="581"/>
      <c r="N535" s="581"/>
      <c r="O535" s="580"/>
      <c r="P535" s="223"/>
      <c r="Q535" s="265" t="s">
        <v>416</v>
      </c>
      <c r="R535" s="222"/>
      <c r="S535" s="224"/>
      <c r="T535" s="60" t="s">
        <v>447</v>
      </c>
    </row>
    <row r="536" spans="1:20" ht="13.5" thickBot="1">
      <c r="A536" s="572"/>
      <c r="B536" s="573"/>
      <c r="C536" s="574"/>
      <c r="D536" s="576"/>
      <c r="E536" s="63" t="s">
        <v>654</v>
      </c>
      <c r="F536" s="64" t="s">
        <v>656</v>
      </c>
      <c r="G536" s="64" t="s">
        <v>483</v>
      </c>
      <c r="H536" s="65" t="s">
        <v>655</v>
      </c>
      <c r="I536" s="65" t="s">
        <v>371</v>
      </c>
      <c r="J536" s="374" t="s">
        <v>651</v>
      </c>
      <c r="K536" s="64" t="s">
        <v>654</v>
      </c>
      <c r="L536" s="64" t="s">
        <v>656</v>
      </c>
      <c r="M536" s="64" t="s">
        <v>483</v>
      </c>
      <c r="N536" s="64" t="s">
        <v>655</v>
      </c>
      <c r="O536" s="365" t="s">
        <v>371</v>
      </c>
      <c r="P536" s="67" t="s">
        <v>419</v>
      </c>
      <c r="Q536" s="63" t="s">
        <v>417</v>
      </c>
      <c r="R536" s="64" t="s">
        <v>418</v>
      </c>
      <c r="S536" s="68" t="s">
        <v>110</v>
      </c>
      <c r="T536" s="69" t="s">
        <v>142</v>
      </c>
    </row>
    <row r="537" spans="1:20" ht="13.5" thickBot="1">
      <c r="A537" s="269" t="s">
        <v>388</v>
      </c>
      <c r="B537" s="268"/>
      <c r="C537" s="297">
        <f>C538*0.8</f>
        <v>0</v>
      </c>
      <c r="D537" s="577"/>
      <c r="E537" s="74" t="s">
        <v>653</v>
      </c>
      <c r="F537" s="75" t="s">
        <v>652</v>
      </c>
      <c r="G537" s="75" t="s">
        <v>652</v>
      </c>
      <c r="H537" s="76" t="s">
        <v>652</v>
      </c>
      <c r="I537" s="76" t="s">
        <v>652</v>
      </c>
      <c r="J537" s="375" t="s">
        <v>652</v>
      </c>
      <c r="K537" s="75" t="s">
        <v>653</v>
      </c>
      <c r="L537" s="75" t="s">
        <v>652</v>
      </c>
      <c r="M537" s="75" t="s">
        <v>652</v>
      </c>
      <c r="N537" s="75" t="s">
        <v>652</v>
      </c>
      <c r="O537" s="280" t="s">
        <v>652</v>
      </c>
      <c r="P537" s="79" t="s">
        <v>112</v>
      </c>
      <c r="Q537" s="266" t="s">
        <v>652</v>
      </c>
      <c r="R537" s="80" t="s">
        <v>113</v>
      </c>
      <c r="S537" s="81"/>
      <c r="T537" s="82"/>
    </row>
    <row r="538" spans="1:20" ht="13.5" thickBot="1">
      <c r="A538" s="225" t="s">
        <v>448</v>
      </c>
      <c r="B538" s="270"/>
      <c r="C538" s="271">
        <f>T523</f>
        <v>0</v>
      </c>
      <c r="D538" s="195" t="s">
        <v>114</v>
      </c>
      <c r="E538" s="196"/>
      <c r="F538" s="197"/>
      <c r="G538" s="197"/>
      <c r="H538" s="197"/>
      <c r="I538" s="395"/>
      <c r="J538" s="391"/>
      <c r="K538" s="359">
        <f>IF($T$4=1,(C538*10+900)*1.2,(C538*7+700)*1.2)</f>
        <v>1080</v>
      </c>
      <c r="L538" s="399">
        <f>IF($T$4=1,C538*1.3,C538*1.2)</f>
        <v>0</v>
      </c>
      <c r="M538" s="399">
        <f>L538/2</f>
        <v>0</v>
      </c>
      <c r="N538" s="399">
        <f>(K538-L538*4-M538*9)/4</f>
        <v>270</v>
      </c>
      <c r="O538" s="400">
        <v>25</v>
      </c>
      <c r="P538" s="193">
        <v>600</v>
      </c>
      <c r="Q538" s="283"/>
      <c r="R538" s="363">
        <v>30</v>
      </c>
      <c r="S538" s="362" t="s">
        <v>797</v>
      </c>
      <c r="T538" s="229">
        <f>T$4</f>
        <v>1</v>
      </c>
    </row>
    <row r="539" spans="1:20" ht="13.5" thickBot="1">
      <c r="A539" s="219" t="s">
        <v>389</v>
      </c>
      <c r="B539" s="272"/>
      <c r="C539" s="273">
        <v>60</v>
      </c>
      <c r="D539" s="198" t="s">
        <v>457</v>
      </c>
      <c r="E539" s="199"/>
      <c r="F539" s="200"/>
      <c r="G539" s="200"/>
      <c r="H539" s="200"/>
      <c r="I539" s="396"/>
      <c r="J539" s="392"/>
      <c r="K539" s="360">
        <f>K538*C539/100</f>
        <v>648</v>
      </c>
      <c r="L539" s="398">
        <f>L538*C539/100</f>
        <v>0</v>
      </c>
      <c r="M539" s="398">
        <f>M538*C539/100</f>
        <v>0</v>
      </c>
      <c r="N539" s="398">
        <f>N538*C539/100</f>
        <v>162</v>
      </c>
      <c r="O539" s="401">
        <v>25</v>
      </c>
      <c r="P539" s="194">
        <v>600</v>
      </c>
      <c r="Q539" s="284"/>
      <c r="R539" s="75">
        <f>(220-50)*0.6</f>
        <v>102</v>
      </c>
      <c r="S539" s="361" t="s">
        <v>796</v>
      </c>
      <c r="T539" s="228" t="s">
        <v>452</v>
      </c>
    </row>
    <row r="540" spans="1:20" ht="12.75">
      <c r="A540" s="555">
        <f>A523+1</f>
        <v>39216</v>
      </c>
      <c r="B540" s="567" t="s">
        <v>116</v>
      </c>
      <c r="C540" s="568" t="str">
        <f>$C487</f>
        <v>Szénhidrát</v>
      </c>
      <c r="D540" s="85"/>
      <c r="E540" s="86">
        <f aca="true" t="shared" si="291" ref="E540:E549">F540*4+G540*9+H540*4</f>
        <v>0</v>
      </c>
      <c r="F540" s="87"/>
      <c r="G540" s="87"/>
      <c r="H540" s="88"/>
      <c r="I540" s="88"/>
      <c r="J540" s="380"/>
      <c r="K540" s="379">
        <f aca="true" t="shared" si="292" ref="K540:K549">E540/100*$J540</f>
        <v>0</v>
      </c>
      <c r="L540" s="281">
        <f aca="true" t="shared" si="293" ref="L540:L549">F540/100*$J540</f>
        <v>0</v>
      </c>
      <c r="M540" s="281">
        <f aca="true" t="shared" si="294" ref="M540:M549">G540/100*$J540</f>
        <v>0</v>
      </c>
      <c r="N540" s="281">
        <f aca="true" t="shared" si="295" ref="N540:N549">H540/100*$J540</f>
        <v>0</v>
      </c>
      <c r="O540" s="90">
        <f aca="true" t="shared" si="296" ref="O540:O549">I540/100*$J540</f>
        <v>0</v>
      </c>
      <c r="P540" s="91">
        <f>5.2*R540</f>
        <v>0</v>
      </c>
      <c r="Q540" s="127">
        <f>54/490*P540</f>
        <v>0</v>
      </c>
      <c r="R540" s="92"/>
      <c r="S540" s="93" t="s">
        <v>117</v>
      </c>
      <c r="T540" s="562">
        <f>Súlygrafikon!F48</f>
        <v>0</v>
      </c>
    </row>
    <row r="541" spans="1:20" ht="12.75">
      <c r="A541" s="556"/>
      <c r="B541" s="559"/>
      <c r="C541" s="559"/>
      <c r="D541" s="95"/>
      <c r="E541" s="86">
        <f t="shared" si="291"/>
        <v>0</v>
      </c>
      <c r="F541" s="87"/>
      <c r="G541" s="87"/>
      <c r="H541" s="88"/>
      <c r="I541" s="88"/>
      <c r="J541" s="380"/>
      <c r="K541" s="381">
        <f t="shared" si="292"/>
        <v>0</v>
      </c>
      <c r="L541" s="130">
        <f t="shared" si="293"/>
        <v>0</v>
      </c>
      <c r="M541" s="130">
        <f t="shared" si="294"/>
        <v>0</v>
      </c>
      <c r="N541" s="130">
        <f t="shared" si="295"/>
        <v>0</v>
      </c>
      <c r="O541" s="99">
        <f t="shared" si="296"/>
        <v>0</v>
      </c>
      <c r="P541" s="97">
        <f>8.2*R541</f>
        <v>0</v>
      </c>
      <c r="Q541" s="106">
        <f>54/490*P541</f>
        <v>0</v>
      </c>
      <c r="R541" s="100"/>
      <c r="S541" s="101" t="s">
        <v>118</v>
      </c>
      <c r="T541" s="563"/>
    </row>
    <row r="542" spans="1:20" ht="12.75">
      <c r="A542" s="556"/>
      <c r="B542" s="559"/>
      <c r="C542" s="559"/>
      <c r="D542" s="105"/>
      <c r="E542" s="106">
        <f t="shared" si="291"/>
        <v>0</v>
      </c>
      <c r="F542" s="107"/>
      <c r="G542" s="107"/>
      <c r="H542" s="108"/>
      <c r="I542" s="88"/>
      <c r="J542" s="380"/>
      <c r="K542" s="381">
        <f t="shared" si="292"/>
        <v>0</v>
      </c>
      <c r="L542" s="130">
        <f t="shared" si="293"/>
        <v>0</v>
      </c>
      <c r="M542" s="130">
        <f t="shared" si="294"/>
        <v>0</v>
      </c>
      <c r="N542" s="130">
        <f t="shared" si="295"/>
        <v>0</v>
      </c>
      <c r="O542" s="99">
        <f t="shared" si="296"/>
        <v>0</v>
      </c>
      <c r="P542" s="97">
        <f>11.2*R542</f>
        <v>0</v>
      </c>
      <c r="Q542" s="106">
        <f>54/490*P542</f>
        <v>0</v>
      </c>
      <c r="R542" s="100"/>
      <c r="S542" s="101" t="s">
        <v>119</v>
      </c>
      <c r="T542" s="563"/>
    </row>
    <row r="543" spans="1:20" ht="12.75">
      <c r="A543" s="556"/>
      <c r="B543" s="559"/>
      <c r="C543" s="559"/>
      <c r="D543" s="110"/>
      <c r="E543" s="106">
        <f t="shared" si="291"/>
        <v>0</v>
      </c>
      <c r="F543" s="107"/>
      <c r="G543" s="107"/>
      <c r="H543" s="108"/>
      <c r="I543" s="88"/>
      <c r="J543" s="380"/>
      <c r="K543" s="381">
        <f t="shared" si="292"/>
        <v>0</v>
      </c>
      <c r="L543" s="130">
        <f t="shared" si="293"/>
        <v>0</v>
      </c>
      <c r="M543" s="130">
        <f t="shared" si="294"/>
        <v>0</v>
      </c>
      <c r="N543" s="130">
        <f t="shared" si="295"/>
        <v>0</v>
      </c>
      <c r="O543" s="99">
        <f t="shared" si="296"/>
        <v>0</v>
      </c>
      <c r="P543" s="97">
        <f>19.4*R543</f>
        <v>0</v>
      </c>
      <c r="Q543" s="106">
        <f>54/490*P543</f>
        <v>0</v>
      </c>
      <c r="R543" s="100"/>
      <c r="S543" s="101" t="s">
        <v>121</v>
      </c>
      <c r="T543" s="563"/>
    </row>
    <row r="544" spans="1:20" ht="12.75">
      <c r="A544" s="556"/>
      <c r="B544" s="559"/>
      <c r="C544" s="559"/>
      <c r="D544" s="110"/>
      <c r="E544" s="106">
        <f t="shared" si="291"/>
        <v>0</v>
      </c>
      <c r="F544" s="107"/>
      <c r="G544" s="107"/>
      <c r="H544" s="108"/>
      <c r="I544" s="88"/>
      <c r="J544" s="380"/>
      <c r="K544" s="381">
        <f t="shared" si="292"/>
        <v>0</v>
      </c>
      <c r="L544" s="130">
        <f t="shared" si="293"/>
        <v>0</v>
      </c>
      <c r="M544" s="130">
        <f t="shared" si="294"/>
        <v>0</v>
      </c>
      <c r="N544" s="130">
        <f t="shared" si="295"/>
        <v>0</v>
      </c>
      <c r="O544" s="99">
        <f t="shared" si="296"/>
        <v>0</v>
      </c>
      <c r="P544" s="97"/>
      <c r="Q544" s="106"/>
      <c r="R544" s="100"/>
      <c r="S544" s="101"/>
      <c r="T544" s="563"/>
    </row>
    <row r="545" spans="1:20" ht="12.75">
      <c r="A545" s="556"/>
      <c r="B545" s="559"/>
      <c r="C545" s="559"/>
      <c r="D545" s="110"/>
      <c r="E545" s="106">
        <f t="shared" si="291"/>
        <v>0</v>
      </c>
      <c r="F545" s="107"/>
      <c r="G545" s="107"/>
      <c r="H545" s="108"/>
      <c r="I545" s="88"/>
      <c r="J545" s="380"/>
      <c r="K545" s="381">
        <f t="shared" si="292"/>
        <v>0</v>
      </c>
      <c r="L545" s="130">
        <f t="shared" si="293"/>
        <v>0</v>
      </c>
      <c r="M545" s="130">
        <f t="shared" si="294"/>
        <v>0</v>
      </c>
      <c r="N545" s="130">
        <f t="shared" si="295"/>
        <v>0</v>
      </c>
      <c r="O545" s="99">
        <f t="shared" si="296"/>
        <v>0</v>
      </c>
      <c r="P545" s="97"/>
      <c r="Q545" s="106"/>
      <c r="R545" s="100"/>
      <c r="S545" s="101"/>
      <c r="T545" s="563"/>
    </row>
    <row r="546" spans="1:20" ht="12.75">
      <c r="A546" s="556"/>
      <c r="B546" s="559"/>
      <c r="C546" s="559"/>
      <c r="D546" s="105"/>
      <c r="E546" s="106">
        <f t="shared" si="291"/>
        <v>0</v>
      </c>
      <c r="F546" s="107"/>
      <c r="G546" s="107"/>
      <c r="H546" s="108"/>
      <c r="I546" s="88"/>
      <c r="J546" s="380"/>
      <c r="K546" s="381">
        <f t="shared" si="292"/>
        <v>0</v>
      </c>
      <c r="L546" s="130">
        <f t="shared" si="293"/>
        <v>0</v>
      </c>
      <c r="M546" s="130">
        <f t="shared" si="294"/>
        <v>0</v>
      </c>
      <c r="N546" s="130">
        <f t="shared" si="295"/>
        <v>0</v>
      </c>
      <c r="O546" s="99">
        <f t="shared" si="296"/>
        <v>0</v>
      </c>
      <c r="P546" s="97"/>
      <c r="Q546" s="106"/>
      <c r="R546" s="100"/>
      <c r="S546" s="101"/>
      <c r="T546" s="563"/>
    </row>
    <row r="547" spans="1:20" ht="12.75">
      <c r="A547" s="556"/>
      <c r="B547" s="559"/>
      <c r="C547" s="559"/>
      <c r="D547" s="110"/>
      <c r="E547" s="106">
        <f t="shared" si="291"/>
        <v>0</v>
      </c>
      <c r="F547" s="107"/>
      <c r="G547" s="107"/>
      <c r="H547" s="108"/>
      <c r="I547" s="88"/>
      <c r="J547" s="380"/>
      <c r="K547" s="381">
        <f t="shared" si="292"/>
        <v>0</v>
      </c>
      <c r="L547" s="130">
        <f t="shared" si="293"/>
        <v>0</v>
      </c>
      <c r="M547" s="130">
        <f t="shared" si="294"/>
        <v>0</v>
      </c>
      <c r="N547" s="130">
        <f t="shared" si="295"/>
        <v>0</v>
      </c>
      <c r="O547" s="99">
        <f t="shared" si="296"/>
        <v>0</v>
      </c>
      <c r="P547" s="97"/>
      <c r="Q547" s="106"/>
      <c r="R547" s="100"/>
      <c r="S547" s="101"/>
      <c r="T547" s="563"/>
    </row>
    <row r="548" spans="1:20" ht="12.75">
      <c r="A548" s="556"/>
      <c r="B548" s="559"/>
      <c r="C548" s="559"/>
      <c r="D548" s="110"/>
      <c r="E548" s="106">
        <f t="shared" si="291"/>
        <v>0</v>
      </c>
      <c r="F548" s="107"/>
      <c r="G548" s="107"/>
      <c r="H548" s="108"/>
      <c r="I548" s="88"/>
      <c r="J548" s="380"/>
      <c r="K548" s="381">
        <f t="shared" si="292"/>
        <v>0</v>
      </c>
      <c r="L548" s="130">
        <f t="shared" si="293"/>
        <v>0</v>
      </c>
      <c r="M548" s="130">
        <f t="shared" si="294"/>
        <v>0</v>
      </c>
      <c r="N548" s="130">
        <f t="shared" si="295"/>
        <v>0</v>
      </c>
      <c r="O548" s="99">
        <f t="shared" si="296"/>
        <v>0</v>
      </c>
      <c r="P548" s="97"/>
      <c r="Q548" s="106"/>
      <c r="R548" s="100"/>
      <c r="S548" s="101"/>
      <c r="T548" s="563"/>
    </row>
    <row r="549" spans="1:20" ht="13.5" thickBot="1">
      <c r="A549" s="556"/>
      <c r="B549" s="559"/>
      <c r="C549" s="559"/>
      <c r="D549" s="114"/>
      <c r="E549" s="106">
        <f t="shared" si="291"/>
        <v>0</v>
      </c>
      <c r="F549" s="107"/>
      <c r="G549" s="107"/>
      <c r="H549" s="108"/>
      <c r="I549" s="88"/>
      <c r="J549" s="380"/>
      <c r="K549" s="381">
        <f t="shared" si="292"/>
        <v>0</v>
      </c>
      <c r="L549" s="130">
        <f t="shared" si="293"/>
        <v>0</v>
      </c>
      <c r="M549" s="130">
        <f t="shared" si="294"/>
        <v>0</v>
      </c>
      <c r="N549" s="130">
        <f t="shared" si="295"/>
        <v>0</v>
      </c>
      <c r="O549" s="144">
        <f t="shared" si="296"/>
        <v>0</v>
      </c>
      <c r="P549" s="115"/>
      <c r="Q549" s="267"/>
      <c r="R549" s="116"/>
      <c r="S549" s="117"/>
      <c r="T549" s="563"/>
    </row>
    <row r="550" spans="1:20" ht="13.5" thickBot="1">
      <c r="A550" s="556"/>
      <c r="B550" s="559"/>
      <c r="C550" s="559"/>
      <c r="D550" s="118" t="s">
        <v>657</v>
      </c>
      <c r="E550" s="393"/>
      <c r="F550" s="394"/>
      <c r="G550" s="394"/>
      <c r="H550" s="394"/>
      <c r="I550" s="394"/>
      <c r="J550" s="382">
        <f aca="true" t="shared" si="297" ref="J550:O550">SUM(J540:J549)</f>
        <v>0</v>
      </c>
      <c r="K550" s="383">
        <f t="shared" si="297"/>
        <v>0</v>
      </c>
      <c r="L550" s="121">
        <f t="shared" si="297"/>
        <v>0</v>
      </c>
      <c r="M550" s="121">
        <f t="shared" si="297"/>
        <v>0</v>
      </c>
      <c r="N550" s="121">
        <f t="shared" si="297"/>
        <v>0</v>
      </c>
      <c r="O550" s="122">
        <f t="shared" si="297"/>
        <v>0</v>
      </c>
      <c r="P550" s="123">
        <f>SUM(P542:P549)</f>
        <v>0</v>
      </c>
      <c r="Q550" s="120">
        <f>SUM(Q542:Q549)</f>
        <v>0</v>
      </c>
      <c r="R550" s="121"/>
      <c r="S550" s="122"/>
      <c r="T550" s="563"/>
    </row>
    <row r="551" spans="1:20" ht="13.5" thickBot="1">
      <c r="A551" s="557"/>
      <c r="B551" s="560"/>
      <c r="C551" s="560"/>
      <c r="D551" s="118" t="s">
        <v>824</v>
      </c>
      <c r="E551" s="393"/>
      <c r="F551" s="394"/>
      <c r="G551" s="394"/>
      <c r="H551" s="394"/>
      <c r="I551" s="394"/>
      <c r="J551" s="402"/>
      <c r="K551" s="384">
        <f>K539-K550</f>
        <v>648</v>
      </c>
      <c r="L551" s="369">
        <f>L539-L550</f>
        <v>0</v>
      </c>
      <c r="M551" s="369">
        <f>M539-M550</f>
        <v>0</v>
      </c>
      <c r="N551" s="369">
        <f>N539-N550</f>
        <v>162</v>
      </c>
      <c r="O551" s="385">
        <f>O539-O550</f>
        <v>25</v>
      </c>
      <c r="P551" s="370"/>
      <c r="Q551" s="371"/>
      <c r="R551" s="372"/>
      <c r="S551" s="373"/>
      <c r="T551" s="564"/>
    </row>
    <row r="552" spans="1:20" ht="13.5" thickTop="1">
      <c r="A552" s="555">
        <f>A540+1</f>
        <v>39217</v>
      </c>
      <c r="B552" s="565" t="s">
        <v>123</v>
      </c>
      <c r="C552" s="566" t="str">
        <f>$C499</f>
        <v>Gyümölcs</v>
      </c>
      <c r="D552" s="85"/>
      <c r="E552" s="86">
        <f aca="true" t="shared" si="298" ref="E552:E557">F552*4+G552*9+H552*4</f>
        <v>0</v>
      </c>
      <c r="F552" s="87"/>
      <c r="G552" s="87"/>
      <c r="H552" s="88"/>
      <c r="I552" s="88"/>
      <c r="J552" s="378"/>
      <c r="K552" s="386">
        <f aca="true" t="shared" si="299" ref="K552:K561">E552/100*$J552</f>
        <v>0</v>
      </c>
      <c r="L552" s="221">
        <f aca="true" t="shared" si="300" ref="L552:L561">F552/100*$J552</f>
        <v>0</v>
      </c>
      <c r="M552" s="221">
        <f aca="true" t="shared" si="301" ref="M552:M561">G552/100*$J552</f>
        <v>0</v>
      </c>
      <c r="N552" s="221">
        <f aca="true" t="shared" si="302" ref="N552:N561">H552/100*$J552</f>
        <v>0</v>
      </c>
      <c r="O552" s="129">
        <f aca="true" t="shared" si="303" ref="O552:O561">I552/100*$J552</f>
        <v>0</v>
      </c>
      <c r="P552" s="91">
        <f>5.2*R552</f>
        <v>0</v>
      </c>
      <c r="Q552" s="127">
        <f>54/490*P552</f>
        <v>0</v>
      </c>
      <c r="R552" s="92"/>
      <c r="S552" s="93" t="s">
        <v>117</v>
      </c>
      <c r="T552" s="562">
        <f>Súlygrafikon!F49</f>
        <v>0</v>
      </c>
    </row>
    <row r="553" spans="1:20" ht="12.75">
      <c r="A553" s="556"/>
      <c r="B553" s="559"/>
      <c r="C553" s="559"/>
      <c r="D553" s="95"/>
      <c r="E553" s="86">
        <f t="shared" si="298"/>
        <v>0</v>
      </c>
      <c r="F553" s="87"/>
      <c r="G553" s="87"/>
      <c r="H553" s="88"/>
      <c r="I553" s="88"/>
      <c r="J553" s="380"/>
      <c r="K553" s="381">
        <f t="shared" si="299"/>
        <v>0</v>
      </c>
      <c r="L553" s="130">
        <f t="shared" si="300"/>
        <v>0</v>
      </c>
      <c r="M553" s="130">
        <f t="shared" si="301"/>
        <v>0</v>
      </c>
      <c r="N553" s="130">
        <f t="shared" si="302"/>
        <v>0</v>
      </c>
      <c r="O553" s="99">
        <f t="shared" si="303"/>
        <v>0</v>
      </c>
      <c r="P553" s="97">
        <f>8.2*R553</f>
        <v>0</v>
      </c>
      <c r="Q553" s="106">
        <f>54/490*P553</f>
        <v>0</v>
      </c>
      <c r="R553" s="100"/>
      <c r="S553" s="101" t="s">
        <v>118</v>
      </c>
      <c r="T553" s="563"/>
    </row>
    <row r="554" spans="1:20" ht="12.75">
      <c r="A554" s="556"/>
      <c r="B554" s="559"/>
      <c r="C554" s="559"/>
      <c r="D554" s="105"/>
      <c r="E554" s="106">
        <f t="shared" si="298"/>
        <v>0</v>
      </c>
      <c r="F554" s="107"/>
      <c r="G554" s="107"/>
      <c r="H554" s="108"/>
      <c r="I554" s="88"/>
      <c r="J554" s="380"/>
      <c r="K554" s="381">
        <f t="shared" si="299"/>
        <v>0</v>
      </c>
      <c r="L554" s="130">
        <f t="shared" si="300"/>
        <v>0</v>
      </c>
      <c r="M554" s="130">
        <f t="shared" si="301"/>
        <v>0</v>
      </c>
      <c r="N554" s="130">
        <f t="shared" si="302"/>
        <v>0</v>
      </c>
      <c r="O554" s="99">
        <f t="shared" si="303"/>
        <v>0</v>
      </c>
      <c r="P554" s="97">
        <f>11.2*R554</f>
        <v>0</v>
      </c>
      <c r="Q554" s="106">
        <f>54/490*P554</f>
        <v>0</v>
      </c>
      <c r="R554" s="100"/>
      <c r="S554" s="101" t="s">
        <v>119</v>
      </c>
      <c r="T554" s="563"/>
    </row>
    <row r="555" spans="1:20" ht="12.75">
      <c r="A555" s="556"/>
      <c r="B555" s="559"/>
      <c r="C555" s="559"/>
      <c r="D555" s="110"/>
      <c r="E555" s="106">
        <f t="shared" si="298"/>
        <v>0</v>
      </c>
      <c r="F555" s="107"/>
      <c r="G555" s="107"/>
      <c r="H555" s="108"/>
      <c r="I555" s="88"/>
      <c r="J555" s="380"/>
      <c r="K555" s="381">
        <f t="shared" si="299"/>
        <v>0</v>
      </c>
      <c r="L555" s="130">
        <f t="shared" si="300"/>
        <v>0</v>
      </c>
      <c r="M555" s="130">
        <f t="shared" si="301"/>
        <v>0</v>
      </c>
      <c r="N555" s="130">
        <f t="shared" si="302"/>
        <v>0</v>
      </c>
      <c r="O555" s="99">
        <f t="shared" si="303"/>
        <v>0</v>
      </c>
      <c r="P555" s="97">
        <f>19.4*R555</f>
        <v>0</v>
      </c>
      <c r="Q555" s="106">
        <f>54/490*P555</f>
        <v>0</v>
      </c>
      <c r="R555" s="100"/>
      <c r="S555" s="101" t="s">
        <v>121</v>
      </c>
      <c r="T555" s="563"/>
    </row>
    <row r="556" spans="1:20" ht="12.75">
      <c r="A556" s="556"/>
      <c r="B556" s="559"/>
      <c r="C556" s="559"/>
      <c r="D556" s="110"/>
      <c r="E556" s="106">
        <f t="shared" si="298"/>
        <v>0</v>
      </c>
      <c r="F556" s="107"/>
      <c r="G556" s="107"/>
      <c r="H556" s="108"/>
      <c r="I556" s="88"/>
      <c r="J556" s="380"/>
      <c r="K556" s="381">
        <f t="shared" si="299"/>
        <v>0</v>
      </c>
      <c r="L556" s="130">
        <f t="shared" si="300"/>
        <v>0</v>
      </c>
      <c r="M556" s="130">
        <f t="shared" si="301"/>
        <v>0</v>
      </c>
      <c r="N556" s="130">
        <f t="shared" si="302"/>
        <v>0</v>
      </c>
      <c r="O556" s="99">
        <f t="shared" si="303"/>
        <v>0</v>
      </c>
      <c r="P556" s="97"/>
      <c r="Q556" s="106"/>
      <c r="R556" s="100"/>
      <c r="S556" s="101"/>
      <c r="T556" s="563"/>
    </row>
    <row r="557" spans="1:20" ht="12.75">
      <c r="A557" s="556"/>
      <c r="B557" s="559"/>
      <c r="C557" s="559"/>
      <c r="D557" s="110"/>
      <c r="E557" s="106">
        <f t="shared" si="298"/>
        <v>0</v>
      </c>
      <c r="F557" s="107"/>
      <c r="G557" s="107"/>
      <c r="H557" s="108"/>
      <c r="I557" s="88"/>
      <c r="J557" s="380"/>
      <c r="K557" s="381">
        <f t="shared" si="299"/>
        <v>0</v>
      </c>
      <c r="L557" s="130">
        <f t="shared" si="300"/>
        <v>0</v>
      </c>
      <c r="M557" s="130">
        <f t="shared" si="301"/>
        <v>0</v>
      </c>
      <c r="N557" s="130">
        <f t="shared" si="302"/>
        <v>0</v>
      </c>
      <c r="O557" s="99">
        <f t="shared" si="303"/>
        <v>0</v>
      </c>
      <c r="P557" s="97"/>
      <c r="Q557" s="106"/>
      <c r="R557" s="100"/>
      <c r="S557" s="101"/>
      <c r="T557" s="563"/>
    </row>
    <row r="558" spans="1:20" ht="12.75">
      <c r="A558" s="556"/>
      <c r="B558" s="559"/>
      <c r="C558" s="559"/>
      <c r="D558" s="404"/>
      <c r="E558" s="106">
        <f>F558*4+G558*9+H558*4</f>
        <v>0</v>
      </c>
      <c r="F558" s="107"/>
      <c r="G558" s="107"/>
      <c r="H558" s="108"/>
      <c r="I558" s="88"/>
      <c r="J558" s="380"/>
      <c r="K558" s="381">
        <f t="shared" si="299"/>
        <v>0</v>
      </c>
      <c r="L558" s="130">
        <f t="shared" si="300"/>
        <v>0</v>
      </c>
      <c r="M558" s="130">
        <f t="shared" si="301"/>
        <v>0</v>
      </c>
      <c r="N558" s="130">
        <f t="shared" si="302"/>
        <v>0</v>
      </c>
      <c r="O558" s="99">
        <f t="shared" si="303"/>
        <v>0</v>
      </c>
      <c r="P558" s="97"/>
      <c r="Q558" s="106"/>
      <c r="R558" s="100"/>
      <c r="S558" s="101"/>
      <c r="T558" s="563"/>
    </row>
    <row r="559" spans="1:20" ht="12.75">
      <c r="A559" s="556"/>
      <c r="B559" s="559"/>
      <c r="C559" s="559"/>
      <c r="D559" s="110"/>
      <c r="E559" s="106">
        <f>F559*4+G559*9+H559*4</f>
        <v>0</v>
      </c>
      <c r="F559" s="107"/>
      <c r="G559" s="107"/>
      <c r="H559" s="108"/>
      <c r="I559" s="88"/>
      <c r="J559" s="380"/>
      <c r="K559" s="381">
        <f t="shared" si="299"/>
        <v>0</v>
      </c>
      <c r="L559" s="130">
        <f t="shared" si="300"/>
        <v>0</v>
      </c>
      <c r="M559" s="130">
        <f t="shared" si="301"/>
        <v>0</v>
      </c>
      <c r="N559" s="130">
        <f t="shared" si="302"/>
        <v>0</v>
      </c>
      <c r="O559" s="99">
        <f t="shared" si="303"/>
        <v>0</v>
      </c>
      <c r="P559" s="97"/>
      <c r="Q559" s="106"/>
      <c r="R559" s="100"/>
      <c r="S559" s="101"/>
      <c r="T559" s="563"/>
    </row>
    <row r="560" spans="1:20" ht="12.75">
      <c r="A560" s="556"/>
      <c r="B560" s="559"/>
      <c r="C560" s="559"/>
      <c r="D560" s="110"/>
      <c r="E560" s="106">
        <f>F560*4+G560*9+H560*4</f>
        <v>0</v>
      </c>
      <c r="F560" s="107"/>
      <c r="G560" s="107"/>
      <c r="H560" s="108"/>
      <c r="I560" s="88"/>
      <c r="J560" s="380"/>
      <c r="K560" s="381">
        <f t="shared" si="299"/>
        <v>0</v>
      </c>
      <c r="L560" s="130">
        <f t="shared" si="300"/>
        <v>0</v>
      </c>
      <c r="M560" s="130">
        <f t="shared" si="301"/>
        <v>0</v>
      </c>
      <c r="N560" s="130">
        <f t="shared" si="302"/>
        <v>0</v>
      </c>
      <c r="O560" s="99">
        <f t="shared" si="303"/>
        <v>0</v>
      </c>
      <c r="P560" s="97"/>
      <c r="Q560" s="106"/>
      <c r="R560" s="100"/>
      <c r="S560" s="101"/>
      <c r="T560" s="563"/>
    </row>
    <row r="561" spans="1:20" ht="13.5" thickBot="1">
      <c r="A561" s="556"/>
      <c r="B561" s="559"/>
      <c r="C561" s="559"/>
      <c r="D561" s="114"/>
      <c r="E561" s="106">
        <f>F561*4+G561*9+H561*4</f>
        <v>0</v>
      </c>
      <c r="F561" s="107"/>
      <c r="G561" s="107"/>
      <c r="H561" s="108"/>
      <c r="I561" s="108"/>
      <c r="J561" s="387"/>
      <c r="K561" s="381">
        <f t="shared" si="299"/>
        <v>0</v>
      </c>
      <c r="L561" s="130">
        <f t="shared" si="300"/>
        <v>0</v>
      </c>
      <c r="M561" s="130">
        <f t="shared" si="301"/>
        <v>0</v>
      </c>
      <c r="N561" s="130">
        <f t="shared" si="302"/>
        <v>0</v>
      </c>
      <c r="O561" s="144">
        <f t="shared" si="303"/>
        <v>0</v>
      </c>
      <c r="P561" s="115"/>
      <c r="Q561" s="267"/>
      <c r="R561" s="116"/>
      <c r="S561" s="117"/>
      <c r="T561" s="563"/>
    </row>
    <row r="562" spans="1:20" ht="13.5" thickBot="1">
      <c r="A562" s="556"/>
      <c r="B562" s="559"/>
      <c r="C562" s="559"/>
      <c r="D562" s="118" t="s">
        <v>657</v>
      </c>
      <c r="E562" s="393"/>
      <c r="F562" s="394"/>
      <c r="G562" s="394"/>
      <c r="H562" s="394"/>
      <c r="I562" s="394"/>
      <c r="J562" s="382">
        <f aca="true" t="shared" si="304" ref="J562:O562">SUM(J552:J561)</f>
        <v>0</v>
      </c>
      <c r="K562" s="383">
        <f t="shared" si="304"/>
        <v>0</v>
      </c>
      <c r="L562" s="121">
        <f t="shared" si="304"/>
        <v>0</v>
      </c>
      <c r="M562" s="121">
        <f t="shared" si="304"/>
        <v>0</v>
      </c>
      <c r="N562" s="121">
        <f t="shared" si="304"/>
        <v>0</v>
      </c>
      <c r="O562" s="122">
        <f t="shared" si="304"/>
        <v>0</v>
      </c>
      <c r="P562" s="123">
        <f>SUM(P554:P561)</f>
        <v>0</v>
      </c>
      <c r="Q562" s="120">
        <f>SUM(Q554:Q561)</f>
        <v>0</v>
      </c>
      <c r="R562" s="121"/>
      <c r="S562" s="122"/>
      <c r="T562" s="563"/>
    </row>
    <row r="563" spans="1:20" ht="13.5" thickBot="1">
      <c r="A563" s="557"/>
      <c r="B563" s="560"/>
      <c r="C563" s="560"/>
      <c r="D563" s="118" t="s">
        <v>824</v>
      </c>
      <c r="E563" s="393"/>
      <c r="F563" s="394"/>
      <c r="G563" s="394"/>
      <c r="H563" s="394"/>
      <c r="I563" s="394"/>
      <c r="J563" s="402"/>
      <c r="K563" s="384">
        <f>K539-K562</f>
        <v>648</v>
      </c>
      <c r="L563" s="369">
        <f>L539-L562</f>
        <v>0</v>
      </c>
      <c r="M563" s="369">
        <f>M539-M562</f>
        <v>0</v>
      </c>
      <c r="N563" s="369">
        <f>N539-N562</f>
        <v>162</v>
      </c>
      <c r="O563" s="385">
        <f>O539-O562</f>
        <v>25</v>
      </c>
      <c r="P563" s="370"/>
      <c r="Q563" s="371"/>
      <c r="R563" s="372"/>
      <c r="S563" s="373"/>
      <c r="T563" s="564"/>
    </row>
    <row r="564" spans="1:20" ht="13.5" thickTop="1">
      <c r="A564" s="555">
        <f>A552+1</f>
        <v>39218</v>
      </c>
      <c r="B564" s="565" t="s">
        <v>137</v>
      </c>
      <c r="C564" s="566" t="str">
        <f>$C511</f>
        <v>Protein</v>
      </c>
      <c r="D564" s="85"/>
      <c r="E564" s="86">
        <f aca="true" t="shared" si="305" ref="E564:E573">F564*4+G564*9+H564*4</f>
        <v>0</v>
      </c>
      <c r="F564" s="87"/>
      <c r="G564" s="87"/>
      <c r="H564" s="88"/>
      <c r="I564" s="88"/>
      <c r="J564" s="378"/>
      <c r="K564" s="386">
        <f aca="true" t="shared" si="306" ref="K564:K573">E564/100*$J564</f>
        <v>0</v>
      </c>
      <c r="L564" s="221">
        <f aca="true" t="shared" si="307" ref="L564:L573">F564/100*$J564</f>
        <v>0</v>
      </c>
      <c r="M564" s="221">
        <f aca="true" t="shared" si="308" ref="M564:M573">G564/100*$J564</f>
        <v>0</v>
      </c>
      <c r="N564" s="221">
        <f aca="true" t="shared" si="309" ref="N564:N573">H564/100*$J564</f>
        <v>0</v>
      </c>
      <c r="O564" s="129">
        <f aca="true" t="shared" si="310" ref="O564:O573">I564/100*$J564</f>
        <v>0</v>
      </c>
      <c r="P564" s="91">
        <f>5.2*R564</f>
        <v>0</v>
      </c>
      <c r="Q564" s="127">
        <f>54/490*P564</f>
        <v>0</v>
      </c>
      <c r="R564" s="92"/>
      <c r="S564" s="93" t="s">
        <v>117</v>
      </c>
      <c r="T564" s="562">
        <f>Súlygrafikon!F50</f>
        <v>0</v>
      </c>
    </row>
    <row r="565" spans="1:20" ht="12.75">
      <c r="A565" s="556"/>
      <c r="B565" s="559"/>
      <c r="C565" s="559"/>
      <c r="D565" s="95"/>
      <c r="E565" s="86">
        <f t="shared" si="305"/>
        <v>0</v>
      </c>
      <c r="F565" s="87"/>
      <c r="G565" s="87"/>
      <c r="H565" s="88"/>
      <c r="I565" s="88"/>
      <c r="J565" s="380"/>
      <c r="K565" s="381">
        <f t="shared" si="306"/>
        <v>0</v>
      </c>
      <c r="L565" s="130">
        <f t="shared" si="307"/>
        <v>0</v>
      </c>
      <c r="M565" s="130">
        <f t="shared" si="308"/>
        <v>0</v>
      </c>
      <c r="N565" s="130">
        <f t="shared" si="309"/>
        <v>0</v>
      </c>
      <c r="O565" s="99">
        <f t="shared" si="310"/>
        <v>0</v>
      </c>
      <c r="P565" s="97">
        <f>8.2*R565</f>
        <v>82</v>
      </c>
      <c r="Q565" s="106">
        <f>54/490*P565</f>
        <v>9.036734693877552</v>
      </c>
      <c r="R565" s="100">
        <v>10</v>
      </c>
      <c r="S565" s="101" t="s">
        <v>118</v>
      </c>
      <c r="T565" s="563"/>
    </row>
    <row r="566" spans="1:20" ht="12.75">
      <c r="A566" s="556"/>
      <c r="B566" s="559"/>
      <c r="C566" s="559"/>
      <c r="D566" s="105"/>
      <c r="E566" s="106">
        <f t="shared" si="305"/>
        <v>0</v>
      </c>
      <c r="F566" s="107"/>
      <c r="G566" s="107"/>
      <c r="H566" s="108"/>
      <c r="I566" s="88"/>
      <c r="J566" s="380"/>
      <c r="K566" s="381">
        <f t="shared" si="306"/>
        <v>0</v>
      </c>
      <c r="L566" s="130">
        <f t="shared" si="307"/>
        <v>0</v>
      </c>
      <c r="M566" s="130">
        <f t="shared" si="308"/>
        <v>0</v>
      </c>
      <c r="N566" s="130">
        <f t="shared" si="309"/>
        <v>0</v>
      </c>
      <c r="O566" s="99">
        <f t="shared" si="310"/>
        <v>0</v>
      </c>
      <c r="P566" s="97">
        <f>11.2*R566</f>
        <v>0</v>
      </c>
      <c r="Q566" s="106">
        <f>54/490*P566</f>
        <v>0</v>
      </c>
      <c r="R566" s="100"/>
      <c r="S566" s="101" t="s">
        <v>119</v>
      </c>
      <c r="T566" s="563"/>
    </row>
    <row r="567" spans="1:20" ht="12.75">
      <c r="A567" s="556"/>
      <c r="B567" s="559"/>
      <c r="C567" s="559"/>
      <c r="D567" s="95"/>
      <c r="E567" s="106">
        <f t="shared" si="305"/>
        <v>0</v>
      </c>
      <c r="F567" s="107"/>
      <c r="G567" s="107"/>
      <c r="H567" s="108"/>
      <c r="I567" s="88"/>
      <c r="J567" s="380"/>
      <c r="K567" s="381">
        <f t="shared" si="306"/>
        <v>0</v>
      </c>
      <c r="L567" s="130">
        <f t="shared" si="307"/>
        <v>0</v>
      </c>
      <c r="M567" s="130">
        <f t="shared" si="308"/>
        <v>0</v>
      </c>
      <c r="N567" s="130">
        <f t="shared" si="309"/>
        <v>0</v>
      </c>
      <c r="O567" s="99">
        <f t="shared" si="310"/>
        <v>0</v>
      </c>
      <c r="P567" s="97">
        <f>19.4*R567</f>
        <v>0</v>
      </c>
      <c r="Q567" s="106">
        <f>54/490*P567</f>
        <v>0</v>
      </c>
      <c r="R567" s="100"/>
      <c r="S567" s="101" t="s">
        <v>121</v>
      </c>
      <c r="T567" s="563"/>
    </row>
    <row r="568" spans="1:20" ht="12.75">
      <c r="A568" s="556"/>
      <c r="B568" s="559"/>
      <c r="C568" s="559"/>
      <c r="D568" s="95"/>
      <c r="E568" s="106">
        <f t="shared" si="305"/>
        <v>0</v>
      </c>
      <c r="F568" s="107"/>
      <c r="G568" s="107"/>
      <c r="H568" s="108"/>
      <c r="I568" s="88"/>
      <c r="J568" s="380"/>
      <c r="K568" s="381">
        <f t="shared" si="306"/>
        <v>0</v>
      </c>
      <c r="L568" s="130">
        <f t="shared" si="307"/>
        <v>0</v>
      </c>
      <c r="M568" s="130">
        <f t="shared" si="308"/>
        <v>0</v>
      </c>
      <c r="N568" s="130">
        <f t="shared" si="309"/>
        <v>0</v>
      </c>
      <c r="O568" s="99">
        <f t="shared" si="310"/>
        <v>0</v>
      </c>
      <c r="P568" s="97"/>
      <c r="Q568" s="106"/>
      <c r="R568" s="100"/>
      <c r="S568" s="101"/>
      <c r="T568" s="563"/>
    </row>
    <row r="569" spans="1:20" ht="12.75">
      <c r="A569" s="556"/>
      <c r="B569" s="559"/>
      <c r="C569" s="559"/>
      <c r="D569" s="364"/>
      <c r="E569" s="106">
        <f t="shared" si="305"/>
        <v>0</v>
      </c>
      <c r="F569" s="107"/>
      <c r="G569" s="107"/>
      <c r="H569" s="108"/>
      <c r="I569" s="88"/>
      <c r="J569" s="380"/>
      <c r="K569" s="381">
        <f t="shared" si="306"/>
        <v>0</v>
      </c>
      <c r="L569" s="130">
        <f t="shared" si="307"/>
        <v>0</v>
      </c>
      <c r="M569" s="130">
        <f t="shared" si="308"/>
        <v>0</v>
      </c>
      <c r="N569" s="130">
        <f t="shared" si="309"/>
        <v>0</v>
      </c>
      <c r="O569" s="99">
        <f t="shared" si="310"/>
        <v>0</v>
      </c>
      <c r="P569" s="97"/>
      <c r="Q569" s="106"/>
      <c r="R569" s="100"/>
      <c r="S569" s="101"/>
      <c r="T569" s="563"/>
    </row>
    <row r="570" spans="1:20" ht="12.75">
      <c r="A570" s="556"/>
      <c r="B570" s="559"/>
      <c r="C570" s="559"/>
      <c r="D570" s="105"/>
      <c r="E570" s="106">
        <f t="shared" si="305"/>
        <v>0</v>
      </c>
      <c r="F570" s="107"/>
      <c r="G570" s="107"/>
      <c r="H570" s="108"/>
      <c r="I570" s="88"/>
      <c r="J570" s="380"/>
      <c r="K570" s="381">
        <f t="shared" si="306"/>
        <v>0</v>
      </c>
      <c r="L570" s="130">
        <f t="shared" si="307"/>
        <v>0</v>
      </c>
      <c r="M570" s="130">
        <f t="shared" si="308"/>
        <v>0</v>
      </c>
      <c r="N570" s="130">
        <f t="shared" si="309"/>
        <v>0</v>
      </c>
      <c r="O570" s="99">
        <f t="shared" si="310"/>
        <v>0</v>
      </c>
      <c r="P570" s="97"/>
      <c r="Q570" s="106"/>
      <c r="R570" s="100"/>
      <c r="S570" s="101"/>
      <c r="T570" s="563"/>
    </row>
    <row r="571" spans="1:20" ht="12.75">
      <c r="A571" s="556"/>
      <c r="B571" s="559"/>
      <c r="C571" s="559"/>
      <c r="D571" s="110"/>
      <c r="E571" s="106">
        <f t="shared" si="305"/>
        <v>0</v>
      </c>
      <c r="F571" s="107"/>
      <c r="G571" s="107"/>
      <c r="H571" s="108"/>
      <c r="I571" s="88"/>
      <c r="J571" s="380"/>
      <c r="K571" s="381">
        <f t="shared" si="306"/>
        <v>0</v>
      </c>
      <c r="L571" s="130">
        <f t="shared" si="307"/>
        <v>0</v>
      </c>
      <c r="M571" s="130">
        <f t="shared" si="308"/>
        <v>0</v>
      </c>
      <c r="N571" s="130">
        <f t="shared" si="309"/>
        <v>0</v>
      </c>
      <c r="O571" s="99">
        <f t="shared" si="310"/>
        <v>0</v>
      </c>
      <c r="P571" s="97"/>
      <c r="Q571" s="106"/>
      <c r="R571" s="100"/>
      <c r="S571" s="101"/>
      <c r="T571" s="563"/>
    </row>
    <row r="572" spans="1:20" ht="12.75">
      <c r="A572" s="556"/>
      <c r="B572" s="559"/>
      <c r="C572" s="559"/>
      <c r="D572" s="95"/>
      <c r="E572" s="106">
        <f t="shared" si="305"/>
        <v>0</v>
      </c>
      <c r="F572" s="107"/>
      <c r="G572" s="107"/>
      <c r="H572" s="108"/>
      <c r="I572" s="88"/>
      <c r="J572" s="380"/>
      <c r="K572" s="381">
        <f t="shared" si="306"/>
        <v>0</v>
      </c>
      <c r="L572" s="130">
        <f t="shared" si="307"/>
        <v>0</v>
      </c>
      <c r="M572" s="130">
        <f t="shared" si="308"/>
        <v>0</v>
      </c>
      <c r="N572" s="130">
        <f t="shared" si="309"/>
        <v>0</v>
      </c>
      <c r="O572" s="99">
        <f t="shared" si="310"/>
        <v>0</v>
      </c>
      <c r="P572" s="97"/>
      <c r="Q572" s="106"/>
      <c r="R572" s="100"/>
      <c r="S572" s="101"/>
      <c r="T572" s="563"/>
    </row>
    <row r="573" spans="1:20" ht="13.5" thickBot="1">
      <c r="A573" s="556"/>
      <c r="B573" s="559"/>
      <c r="C573" s="559"/>
      <c r="D573" s="114"/>
      <c r="E573" s="106">
        <f t="shared" si="305"/>
        <v>0</v>
      </c>
      <c r="F573" s="107"/>
      <c r="G573" s="107"/>
      <c r="H573" s="108"/>
      <c r="I573" s="108"/>
      <c r="J573" s="387"/>
      <c r="K573" s="388">
        <f t="shared" si="306"/>
        <v>0</v>
      </c>
      <c r="L573" s="143">
        <f t="shared" si="307"/>
        <v>0</v>
      </c>
      <c r="M573" s="143">
        <f t="shared" si="308"/>
        <v>0</v>
      </c>
      <c r="N573" s="143">
        <f t="shared" si="309"/>
        <v>0</v>
      </c>
      <c r="O573" s="144">
        <f t="shared" si="310"/>
        <v>0</v>
      </c>
      <c r="P573" s="115"/>
      <c r="Q573" s="267"/>
      <c r="R573" s="116"/>
      <c r="S573" s="117"/>
      <c r="T573" s="563"/>
    </row>
    <row r="574" spans="1:20" ht="13.5" thickBot="1">
      <c r="A574" s="556"/>
      <c r="B574" s="559"/>
      <c r="C574" s="559"/>
      <c r="D574" s="118" t="s">
        <v>657</v>
      </c>
      <c r="E574" s="393"/>
      <c r="F574" s="394"/>
      <c r="G574" s="394"/>
      <c r="H574" s="394"/>
      <c r="I574" s="394"/>
      <c r="J574" s="382">
        <f aca="true" t="shared" si="311" ref="J574:O574">SUM(J564:J573)</f>
        <v>0</v>
      </c>
      <c r="K574" s="383">
        <f t="shared" si="311"/>
        <v>0</v>
      </c>
      <c r="L574" s="121">
        <f t="shared" si="311"/>
        <v>0</v>
      </c>
      <c r="M574" s="121">
        <f t="shared" si="311"/>
        <v>0</v>
      </c>
      <c r="N574" s="121">
        <f t="shared" si="311"/>
        <v>0</v>
      </c>
      <c r="O574" s="122">
        <f t="shared" si="311"/>
        <v>0</v>
      </c>
      <c r="P574" s="123">
        <f>SUM(P566:P573)</f>
        <v>0</v>
      </c>
      <c r="Q574" s="120">
        <f>SUM(Q566:Q573)</f>
        <v>0</v>
      </c>
      <c r="R574" s="121"/>
      <c r="S574" s="122"/>
      <c r="T574" s="563"/>
    </row>
    <row r="575" spans="1:20" ht="13.5" thickBot="1">
      <c r="A575" s="557"/>
      <c r="B575" s="560"/>
      <c r="C575" s="560"/>
      <c r="D575" s="118" t="s">
        <v>824</v>
      </c>
      <c r="E575" s="393"/>
      <c r="F575" s="394"/>
      <c r="G575" s="394"/>
      <c r="H575" s="394"/>
      <c r="I575" s="394"/>
      <c r="J575" s="402"/>
      <c r="K575" s="384">
        <f>K539-K574</f>
        <v>648</v>
      </c>
      <c r="L575" s="369">
        <f>L539-L574</f>
        <v>0</v>
      </c>
      <c r="M575" s="369">
        <f>M539-M574</f>
        <v>0</v>
      </c>
      <c r="N575" s="369">
        <f>N539-N574</f>
        <v>162</v>
      </c>
      <c r="O575" s="385">
        <f>O539-O574</f>
        <v>25</v>
      </c>
      <c r="P575" s="370"/>
      <c r="Q575" s="371"/>
      <c r="R575" s="372"/>
      <c r="S575" s="373"/>
      <c r="T575" s="564"/>
    </row>
    <row r="576" spans="1:20" ht="13.5" thickTop="1">
      <c r="A576" s="555">
        <f>A564+1</f>
        <v>39219</v>
      </c>
      <c r="B576" s="565" t="s">
        <v>138</v>
      </c>
      <c r="C576" s="566" t="str">
        <f>$C523</f>
        <v>Keményítő</v>
      </c>
      <c r="D576" s="85"/>
      <c r="E576" s="86">
        <f aca="true" t="shared" si="312" ref="E576:E585">F576*4+G576*9+H576*4</f>
        <v>0</v>
      </c>
      <c r="F576" s="153"/>
      <c r="G576" s="153"/>
      <c r="H576" s="153"/>
      <c r="I576" s="285"/>
      <c r="J576" s="378"/>
      <c r="K576" s="386">
        <f aca="true" t="shared" si="313" ref="K576:K585">E576/100*$J576</f>
        <v>0</v>
      </c>
      <c r="L576" s="221">
        <f aca="true" t="shared" si="314" ref="L576:L585">F576/100*$J576</f>
        <v>0</v>
      </c>
      <c r="M576" s="221">
        <f aca="true" t="shared" si="315" ref="M576:M585">G576/100*$J576</f>
        <v>0</v>
      </c>
      <c r="N576" s="221">
        <f aca="true" t="shared" si="316" ref="N576:N585">H576/100*$J576</f>
        <v>0</v>
      </c>
      <c r="O576" s="129">
        <f aca="true" t="shared" si="317" ref="O576:O585">I576/100*$J576</f>
        <v>0</v>
      </c>
      <c r="P576" s="91">
        <f>5.2*R576</f>
        <v>286</v>
      </c>
      <c r="Q576" s="127">
        <f>54/490*P576</f>
        <v>31.518367346938778</v>
      </c>
      <c r="R576" s="92">
        <v>55</v>
      </c>
      <c r="S576" s="93" t="s">
        <v>117</v>
      </c>
      <c r="T576" s="562">
        <f>Súlygrafikon!F51</f>
        <v>0</v>
      </c>
    </row>
    <row r="577" spans="1:20" ht="12.75">
      <c r="A577" s="556"/>
      <c r="B577" s="559"/>
      <c r="C577" s="559"/>
      <c r="D577" s="358"/>
      <c r="E577" s="86">
        <f t="shared" si="312"/>
        <v>0</v>
      </c>
      <c r="F577" s="87"/>
      <c r="G577" s="87"/>
      <c r="H577" s="88"/>
      <c r="I577" s="286"/>
      <c r="J577" s="380"/>
      <c r="K577" s="381">
        <f t="shared" si="313"/>
        <v>0</v>
      </c>
      <c r="L577" s="130">
        <f t="shared" si="314"/>
        <v>0</v>
      </c>
      <c r="M577" s="130">
        <f t="shared" si="315"/>
        <v>0</v>
      </c>
      <c r="N577" s="130">
        <f t="shared" si="316"/>
        <v>0</v>
      </c>
      <c r="O577" s="99">
        <f t="shared" si="317"/>
        <v>0</v>
      </c>
      <c r="P577" s="97">
        <f>8.2*R577</f>
        <v>0</v>
      </c>
      <c r="Q577" s="106">
        <f>54/490*P577</f>
        <v>0</v>
      </c>
      <c r="R577" s="100"/>
      <c r="S577" s="101" t="s">
        <v>118</v>
      </c>
      <c r="T577" s="563"/>
    </row>
    <row r="578" spans="1:20" ht="12.75">
      <c r="A578" s="556"/>
      <c r="B578" s="559"/>
      <c r="C578" s="559"/>
      <c r="D578" s="105"/>
      <c r="E578" s="106">
        <f t="shared" si="312"/>
        <v>0</v>
      </c>
      <c r="F578" s="107"/>
      <c r="G578" s="107"/>
      <c r="H578" s="108"/>
      <c r="I578" s="88"/>
      <c r="J578" s="380"/>
      <c r="K578" s="381">
        <f t="shared" si="313"/>
        <v>0</v>
      </c>
      <c r="L578" s="130">
        <f t="shared" si="314"/>
        <v>0</v>
      </c>
      <c r="M578" s="130">
        <f t="shared" si="315"/>
        <v>0</v>
      </c>
      <c r="N578" s="130">
        <f t="shared" si="316"/>
        <v>0</v>
      </c>
      <c r="O578" s="99">
        <f t="shared" si="317"/>
        <v>0</v>
      </c>
      <c r="P578" s="97">
        <f>11.2*R578</f>
        <v>0</v>
      </c>
      <c r="Q578" s="106">
        <f>54/490*P578</f>
        <v>0</v>
      </c>
      <c r="R578" s="100"/>
      <c r="S578" s="101" t="s">
        <v>119</v>
      </c>
      <c r="T578" s="563"/>
    </row>
    <row r="579" spans="1:20" ht="12.75">
      <c r="A579" s="556"/>
      <c r="B579" s="559"/>
      <c r="C579" s="559"/>
      <c r="D579" s="95"/>
      <c r="E579" s="106">
        <f t="shared" si="312"/>
        <v>0</v>
      </c>
      <c r="F579" s="107"/>
      <c r="G579" s="107"/>
      <c r="H579" s="108"/>
      <c r="I579" s="88"/>
      <c r="J579" s="380"/>
      <c r="K579" s="381">
        <f t="shared" si="313"/>
        <v>0</v>
      </c>
      <c r="L579" s="130">
        <f t="shared" si="314"/>
        <v>0</v>
      </c>
      <c r="M579" s="130">
        <f t="shared" si="315"/>
        <v>0</v>
      </c>
      <c r="N579" s="130">
        <f t="shared" si="316"/>
        <v>0</v>
      </c>
      <c r="O579" s="99">
        <f t="shared" si="317"/>
        <v>0</v>
      </c>
      <c r="P579" s="97">
        <f>19.4*R579</f>
        <v>0</v>
      </c>
      <c r="Q579" s="106">
        <f>54/490*P579</f>
        <v>0</v>
      </c>
      <c r="R579" s="100"/>
      <c r="S579" s="101" t="s">
        <v>121</v>
      </c>
      <c r="T579" s="563"/>
    </row>
    <row r="580" spans="1:20" ht="12.75">
      <c r="A580" s="556"/>
      <c r="B580" s="559"/>
      <c r="C580" s="559"/>
      <c r="D580" s="110"/>
      <c r="E580" s="106">
        <f t="shared" si="312"/>
        <v>0</v>
      </c>
      <c r="F580" s="107"/>
      <c r="G580" s="107"/>
      <c r="H580" s="108"/>
      <c r="I580" s="88"/>
      <c r="J580" s="380"/>
      <c r="K580" s="381">
        <f t="shared" si="313"/>
        <v>0</v>
      </c>
      <c r="L580" s="130">
        <f t="shared" si="314"/>
        <v>0</v>
      </c>
      <c r="M580" s="130">
        <f t="shared" si="315"/>
        <v>0</v>
      </c>
      <c r="N580" s="130">
        <f t="shared" si="316"/>
        <v>0</v>
      </c>
      <c r="O580" s="99">
        <f t="shared" si="317"/>
        <v>0</v>
      </c>
      <c r="P580" s="97"/>
      <c r="Q580" s="106"/>
      <c r="R580" s="100"/>
      <c r="S580" s="101"/>
      <c r="T580" s="563"/>
    </row>
    <row r="581" spans="1:20" ht="12.75">
      <c r="A581" s="556"/>
      <c r="B581" s="559"/>
      <c r="C581" s="559"/>
      <c r="D581" s="110"/>
      <c r="E581" s="106">
        <f t="shared" si="312"/>
        <v>0</v>
      </c>
      <c r="F581" s="107"/>
      <c r="G581" s="107"/>
      <c r="H581" s="108"/>
      <c r="I581" s="88"/>
      <c r="J581" s="380"/>
      <c r="K581" s="381">
        <f t="shared" si="313"/>
        <v>0</v>
      </c>
      <c r="L581" s="130">
        <f t="shared" si="314"/>
        <v>0</v>
      </c>
      <c r="M581" s="130">
        <f t="shared" si="315"/>
        <v>0</v>
      </c>
      <c r="N581" s="130">
        <f t="shared" si="316"/>
        <v>0</v>
      </c>
      <c r="O581" s="99">
        <f t="shared" si="317"/>
        <v>0</v>
      </c>
      <c r="P581" s="97"/>
      <c r="Q581" s="106"/>
      <c r="R581" s="100"/>
      <c r="S581" s="101"/>
      <c r="T581" s="563"/>
    </row>
    <row r="582" spans="1:20" ht="12.75">
      <c r="A582" s="556"/>
      <c r="B582" s="559"/>
      <c r="C582" s="559"/>
      <c r="D582" s="397"/>
      <c r="E582" s="106">
        <f t="shared" si="312"/>
        <v>0</v>
      </c>
      <c r="F582" s="107"/>
      <c r="G582" s="107"/>
      <c r="H582" s="108"/>
      <c r="I582" s="88"/>
      <c r="J582" s="380"/>
      <c r="K582" s="381">
        <f t="shared" si="313"/>
        <v>0</v>
      </c>
      <c r="L582" s="130">
        <f t="shared" si="314"/>
        <v>0</v>
      </c>
      <c r="M582" s="130">
        <f t="shared" si="315"/>
        <v>0</v>
      </c>
      <c r="N582" s="130">
        <f t="shared" si="316"/>
        <v>0</v>
      </c>
      <c r="O582" s="99">
        <f t="shared" si="317"/>
        <v>0</v>
      </c>
      <c r="P582" s="97"/>
      <c r="Q582" s="106"/>
      <c r="R582" s="100"/>
      <c r="S582" s="101"/>
      <c r="T582" s="563"/>
    </row>
    <row r="583" spans="1:20" ht="12.75">
      <c r="A583" s="556"/>
      <c r="B583" s="559"/>
      <c r="C583" s="559"/>
      <c r="D583" s="110"/>
      <c r="E583" s="106">
        <f t="shared" si="312"/>
        <v>0</v>
      </c>
      <c r="F583" s="107"/>
      <c r="G583" s="107"/>
      <c r="H583" s="108"/>
      <c r="I583" s="88"/>
      <c r="J583" s="380"/>
      <c r="K583" s="381">
        <f t="shared" si="313"/>
        <v>0</v>
      </c>
      <c r="L583" s="130">
        <f t="shared" si="314"/>
        <v>0</v>
      </c>
      <c r="M583" s="130">
        <f t="shared" si="315"/>
        <v>0</v>
      </c>
      <c r="N583" s="130">
        <f t="shared" si="316"/>
        <v>0</v>
      </c>
      <c r="O583" s="99">
        <f t="shared" si="317"/>
        <v>0</v>
      </c>
      <c r="P583" s="97"/>
      <c r="Q583" s="106"/>
      <c r="R583" s="100"/>
      <c r="S583" s="101"/>
      <c r="T583" s="563"/>
    </row>
    <row r="584" spans="1:20" ht="12.75">
      <c r="A584" s="556"/>
      <c r="B584" s="559"/>
      <c r="C584" s="559"/>
      <c r="D584" s="110"/>
      <c r="E584" s="106">
        <f t="shared" si="312"/>
        <v>0</v>
      </c>
      <c r="F584" s="107"/>
      <c r="G584" s="107"/>
      <c r="H584" s="108"/>
      <c r="I584" s="88"/>
      <c r="J584" s="380"/>
      <c r="K584" s="381">
        <f t="shared" si="313"/>
        <v>0</v>
      </c>
      <c r="L584" s="130">
        <f t="shared" si="314"/>
        <v>0</v>
      </c>
      <c r="M584" s="130">
        <f t="shared" si="315"/>
        <v>0</v>
      </c>
      <c r="N584" s="130">
        <f t="shared" si="316"/>
        <v>0</v>
      </c>
      <c r="O584" s="99">
        <f t="shared" si="317"/>
        <v>0</v>
      </c>
      <c r="P584" s="97"/>
      <c r="Q584" s="106"/>
      <c r="R584" s="100"/>
      <c r="S584" s="101"/>
      <c r="T584" s="563"/>
    </row>
    <row r="585" spans="1:20" ht="13.5" thickBot="1">
      <c r="A585" s="556"/>
      <c r="B585" s="559"/>
      <c r="C585" s="559"/>
      <c r="D585" s="114"/>
      <c r="E585" s="106">
        <f t="shared" si="312"/>
        <v>0</v>
      </c>
      <c r="F585" s="107"/>
      <c r="G585" s="107"/>
      <c r="H585" s="108"/>
      <c r="I585" s="108"/>
      <c r="J585" s="387"/>
      <c r="K585" s="388">
        <f t="shared" si="313"/>
        <v>0</v>
      </c>
      <c r="L585" s="143">
        <f t="shared" si="314"/>
        <v>0</v>
      </c>
      <c r="M585" s="143">
        <f t="shared" si="315"/>
        <v>0</v>
      </c>
      <c r="N585" s="143">
        <f t="shared" si="316"/>
        <v>0</v>
      </c>
      <c r="O585" s="144">
        <f t="shared" si="317"/>
        <v>0</v>
      </c>
      <c r="P585" s="115"/>
      <c r="Q585" s="267"/>
      <c r="R585" s="116"/>
      <c r="S585" s="117"/>
      <c r="T585" s="563"/>
    </row>
    <row r="586" spans="1:20" ht="13.5" thickBot="1">
      <c r="A586" s="556"/>
      <c r="B586" s="559"/>
      <c r="C586" s="559"/>
      <c r="D586" s="118" t="s">
        <v>657</v>
      </c>
      <c r="E586" s="393"/>
      <c r="F586" s="394"/>
      <c r="G586" s="394"/>
      <c r="H586" s="394"/>
      <c r="I586" s="394"/>
      <c r="J586" s="382">
        <f aca="true" t="shared" si="318" ref="J586:O586">SUM(J576:J585)</f>
        <v>0</v>
      </c>
      <c r="K586" s="383">
        <f t="shared" si="318"/>
        <v>0</v>
      </c>
      <c r="L586" s="121">
        <f t="shared" si="318"/>
        <v>0</v>
      </c>
      <c r="M586" s="121">
        <f t="shared" si="318"/>
        <v>0</v>
      </c>
      <c r="N586" s="121">
        <f t="shared" si="318"/>
        <v>0</v>
      </c>
      <c r="O586" s="122">
        <f t="shared" si="318"/>
        <v>0</v>
      </c>
      <c r="P586" s="123">
        <f>SUM(P578:P585)</f>
        <v>0</v>
      </c>
      <c r="Q586" s="120">
        <f>SUM(Q578:Q585)</f>
        <v>0</v>
      </c>
      <c r="R586" s="121"/>
      <c r="S586" s="122"/>
      <c r="T586" s="563"/>
    </row>
    <row r="587" spans="1:20" ht="13.5" thickBot="1">
      <c r="A587" s="557"/>
      <c r="B587" s="560"/>
      <c r="C587" s="560"/>
      <c r="D587" s="118" t="s">
        <v>824</v>
      </c>
      <c r="E587" s="393"/>
      <c r="F587" s="394"/>
      <c r="G587" s="394"/>
      <c r="H587" s="394"/>
      <c r="I587" s="394"/>
      <c r="J587" s="402"/>
      <c r="K587" s="384">
        <f>K539-K586</f>
        <v>648</v>
      </c>
      <c r="L587" s="369">
        <f>L539-L586</f>
        <v>0</v>
      </c>
      <c r="M587" s="369">
        <f>M539-M586</f>
        <v>0</v>
      </c>
      <c r="N587" s="369">
        <f>N539-N586</f>
        <v>162</v>
      </c>
      <c r="O587" s="385">
        <f>O539-O586</f>
        <v>25</v>
      </c>
      <c r="P587" s="370"/>
      <c r="Q587" s="371"/>
      <c r="R587" s="372"/>
      <c r="S587" s="373"/>
      <c r="T587" s="564"/>
    </row>
    <row r="588" spans="1:20" ht="13.5" thickTop="1">
      <c r="A588" s="555">
        <f>A576+1</f>
        <v>39220</v>
      </c>
      <c r="B588" s="565" t="s">
        <v>139</v>
      </c>
      <c r="C588" s="566" t="str">
        <f>$C540</f>
        <v>Szénhidrát</v>
      </c>
      <c r="D588" s="85"/>
      <c r="E588" s="86">
        <f aca="true" t="shared" si="319" ref="E588:E597">F588*4+G588*9+H588*4</f>
        <v>0</v>
      </c>
      <c r="F588" s="87"/>
      <c r="G588" s="87"/>
      <c r="H588" s="88"/>
      <c r="I588" s="88"/>
      <c r="J588" s="378"/>
      <c r="K588" s="381">
        <f aca="true" t="shared" si="320" ref="K588:K597">E588/100*$J588</f>
        <v>0</v>
      </c>
      <c r="L588" s="130">
        <f aca="true" t="shared" si="321" ref="L588:L597">F588/100*$J588</f>
        <v>0</v>
      </c>
      <c r="M588" s="130">
        <f aca="true" t="shared" si="322" ref="M588:M597">G588/100*$J588</f>
        <v>0</v>
      </c>
      <c r="N588" s="130">
        <f aca="true" t="shared" si="323" ref="N588:N597">H588/100*$J588</f>
        <v>0</v>
      </c>
      <c r="O588" s="282">
        <f aca="true" t="shared" si="324" ref="O588:O597">I588/100*$J588</f>
        <v>0</v>
      </c>
      <c r="P588" s="91">
        <f>5.2*R588</f>
        <v>0</v>
      </c>
      <c r="Q588" s="127">
        <f>54/490*P588</f>
        <v>0</v>
      </c>
      <c r="R588" s="92"/>
      <c r="S588" s="93" t="s">
        <v>117</v>
      </c>
      <c r="T588" s="562">
        <f>Súlygrafikon!F52</f>
        <v>0</v>
      </c>
    </row>
    <row r="589" spans="1:20" ht="12.75">
      <c r="A589" s="556"/>
      <c r="B589" s="559"/>
      <c r="C589" s="559"/>
      <c r="D589" s="95"/>
      <c r="E589" s="86">
        <f t="shared" si="319"/>
        <v>0</v>
      </c>
      <c r="F589" s="87"/>
      <c r="G589" s="87"/>
      <c r="H589" s="88"/>
      <c r="I589" s="88"/>
      <c r="J589" s="380"/>
      <c r="K589" s="381">
        <f t="shared" si="320"/>
        <v>0</v>
      </c>
      <c r="L589" s="130">
        <f t="shared" si="321"/>
        <v>0</v>
      </c>
      <c r="M589" s="130">
        <f t="shared" si="322"/>
        <v>0</v>
      </c>
      <c r="N589" s="130">
        <f t="shared" si="323"/>
        <v>0</v>
      </c>
      <c r="O589" s="99">
        <f t="shared" si="324"/>
        <v>0</v>
      </c>
      <c r="P589" s="97">
        <f>8.2*R589</f>
        <v>0</v>
      </c>
      <c r="Q589" s="106">
        <f>54/490*P589</f>
        <v>0</v>
      </c>
      <c r="R589" s="100"/>
      <c r="S589" s="101" t="s">
        <v>118</v>
      </c>
      <c r="T589" s="563"/>
    </row>
    <row r="590" spans="1:20" ht="12.75">
      <c r="A590" s="556"/>
      <c r="B590" s="559"/>
      <c r="C590" s="559"/>
      <c r="D590" s="105"/>
      <c r="E590" s="106">
        <f t="shared" si="319"/>
        <v>0</v>
      </c>
      <c r="F590" s="107"/>
      <c r="G590" s="107"/>
      <c r="H590" s="108"/>
      <c r="I590" s="88"/>
      <c r="J590" s="380"/>
      <c r="K590" s="381">
        <f t="shared" si="320"/>
        <v>0</v>
      </c>
      <c r="L590" s="130">
        <f t="shared" si="321"/>
        <v>0</v>
      </c>
      <c r="M590" s="130">
        <f t="shared" si="322"/>
        <v>0</v>
      </c>
      <c r="N590" s="130">
        <f t="shared" si="323"/>
        <v>0</v>
      </c>
      <c r="O590" s="99">
        <f t="shared" si="324"/>
        <v>0</v>
      </c>
      <c r="P590" s="97">
        <f>11.2*R590</f>
        <v>0</v>
      </c>
      <c r="Q590" s="106">
        <f>54/490*P590</f>
        <v>0</v>
      </c>
      <c r="R590" s="100"/>
      <c r="S590" s="101" t="s">
        <v>119</v>
      </c>
      <c r="T590" s="563"/>
    </row>
    <row r="591" spans="1:20" ht="12.75">
      <c r="A591" s="556"/>
      <c r="B591" s="559"/>
      <c r="C591" s="559"/>
      <c r="D591" s="95"/>
      <c r="E591" s="106">
        <f t="shared" si="319"/>
        <v>0</v>
      </c>
      <c r="F591" s="107"/>
      <c r="G591" s="107"/>
      <c r="H591" s="108"/>
      <c r="I591" s="88"/>
      <c r="J591" s="380"/>
      <c r="K591" s="381">
        <f t="shared" si="320"/>
        <v>0</v>
      </c>
      <c r="L591" s="130">
        <f t="shared" si="321"/>
        <v>0</v>
      </c>
      <c r="M591" s="130">
        <f t="shared" si="322"/>
        <v>0</v>
      </c>
      <c r="N591" s="130">
        <f t="shared" si="323"/>
        <v>0</v>
      </c>
      <c r="O591" s="99">
        <f t="shared" si="324"/>
        <v>0</v>
      </c>
      <c r="P591" s="97">
        <f>19.4*R591</f>
        <v>0</v>
      </c>
      <c r="Q591" s="106">
        <f>54/490*P591</f>
        <v>0</v>
      </c>
      <c r="R591" s="100"/>
      <c r="S591" s="101" t="s">
        <v>121</v>
      </c>
      <c r="T591" s="563"/>
    </row>
    <row r="592" spans="1:20" ht="12.75">
      <c r="A592" s="556"/>
      <c r="B592" s="559"/>
      <c r="C592" s="559"/>
      <c r="D592" s="95"/>
      <c r="E592" s="106">
        <f t="shared" si="319"/>
        <v>0</v>
      </c>
      <c r="F592" s="107"/>
      <c r="G592" s="107"/>
      <c r="H592" s="108"/>
      <c r="I592" s="88"/>
      <c r="J592" s="380"/>
      <c r="K592" s="381">
        <f t="shared" si="320"/>
        <v>0</v>
      </c>
      <c r="L592" s="130">
        <f t="shared" si="321"/>
        <v>0</v>
      </c>
      <c r="M592" s="130">
        <f t="shared" si="322"/>
        <v>0</v>
      </c>
      <c r="N592" s="130">
        <f t="shared" si="323"/>
        <v>0</v>
      </c>
      <c r="O592" s="99">
        <f t="shared" si="324"/>
        <v>0</v>
      </c>
      <c r="P592" s="97"/>
      <c r="Q592" s="106"/>
      <c r="R592" s="100"/>
      <c r="S592" s="101"/>
      <c r="T592" s="563"/>
    </row>
    <row r="593" spans="1:20" ht="12.75">
      <c r="A593" s="556"/>
      <c r="B593" s="559"/>
      <c r="C593" s="559"/>
      <c r="D593" s="95"/>
      <c r="E593" s="106">
        <f t="shared" si="319"/>
        <v>0</v>
      </c>
      <c r="F593" s="107"/>
      <c r="G593" s="107"/>
      <c r="H593" s="108"/>
      <c r="I593" s="88"/>
      <c r="J593" s="380"/>
      <c r="K593" s="381">
        <f t="shared" si="320"/>
        <v>0</v>
      </c>
      <c r="L593" s="130">
        <f t="shared" si="321"/>
        <v>0</v>
      </c>
      <c r="M593" s="130">
        <f t="shared" si="322"/>
        <v>0</v>
      </c>
      <c r="N593" s="130">
        <f t="shared" si="323"/>
        <v>0</v>
      </c>
      <c r="O593" s="99">
        <f t="shared" si="324"/>
        <v>0</v>
      </c>
      <c r="P593" s="97"/>
      <c r="Q593" s="106"/>
      <c r="R593" s="100"/>
      <c r="S593" s="101"/>
      <c r="T593" s="563"/>
    </row>
    <row r="594" spans="1:20" ht="12.75">
      <c r="A594" s="556"/>
      <c r="B594" s="559"/>
      <c r="C594" s="559"/>
      <c r="D594" s="146"/>
      <c r="E594" s="142">
        <f t="shared" si="319"/>
        <v>0</v>
      </c>
      <c r="F594" s="147"/>
      <c r="G594" s="147"/>
      <c r="H594" s="148"/>
      <c r="I594" s="286"/>
      <c r="J594" s="389"/>
      <c r="K594" s="381">
        <f t="shared" si="320"/>
        <v>0</v>
      </c>
      <c r="L594" s="130">
        <f t="shared" si="321"/>
        <v>0</v>
      </c>
      <c r="M594" s="130">
        <f t="shared" si="322"/>
        <v>0</v>
      </c>
      <c r="N594" s="130">
        <f t="shared" si="323"/>
        <v>0</v>
      </c>
      <c r="O594" s="99">
        <f t="shared" si="324"/>
        <v>0</v>
      </c>
      <c r="P594" s="97"/>
      <c r="Q594" s="106"/>
      <c r="R594" s="100"/>
      <c r="S594" s="101"/>
      <c r="T594" s="563"/>
    </row>
    <row r="595" spans="1:20" ht="12.75">
      <c r="A595" s="556"/>
      <c r="B595" s="559"/>
      <c r="C595" s="559"/>
      <c r="D595" s="150"/>
      <c r="E595" s="142">
        <f t="shared" si="319"/>
        <v>0</v>
      </c>
      <c r="F595" s="147"/>
      <c r="G595" s="147"/>
      <c r="H595" s="148"/>
      <c r="I595" s="286"/>
      <c r="J595" s="390"/>
      <c r="K595" s="381">
        <f t="shared" si="320"/>
        <v>0</v>
      </c>
      <c r="L595" s="130">
        <f t="shared" si="321"/>
        <v>0</v>
      </c>
      <c r="M595" s="130">
        <f t="shared" si="322"/>
        <v>0</v>
      </c>
      <c r="N595" s="130">
        <f t="shared" si="323"/>
        <v>0</v>
      </c>
      <c r="O595" s="99">
        <f t="shared" si="324"/>
        <v>0</v>
      </c>
      <c r="P595" s="97"/>
      <c r="Q595" s="106"/>
      <c r="R595" s="100"/>
      <c r="S595" s="101"/>
      <c r="T595" s="563"/>
    </row>
    <row r="596" spans="1:20" ht="12.75">
      <c r="A596" s="556"/>
      <c r="B596" s="559"/>
      <c r="C596" s="559"/>
      <c r="D596" s="110"/>
      <c r="E596" s="106">
        <f t="shared" si="319"/>
        <v>0</v>
      </c>
      <c r="F596" s="107"/>
      <c r="G596" s="107"/>
      <c r="H596" s="108"/>
      <c r="I596" s="286"/>
      <c r="J596" s="380"/>
      <c r="K596" s="381">
        <f t="shared" si="320"/>
        <v>0</v>
      </c>
      <c r="L596" s="130">
        <f t="shared" si="321"/>
        <v>0</v>
      </c>
      <c r="M596" s="130">
        <f t="shared" si="322"/>
        <v>0</v>
      </c>
      <c r="N596" s="130">
        <f t="shared" si="323"/>
        <v>0</v>
      </c>
      <c r="O596" s="99">
        <f t="shared" si="324"/>
        <v>0</v>
      </c>
      <c r="P596" s="97"/>
      <c r="Q596" s="106"/>
      <c r="R596" s="100"/>
      <c r="S596" s="101"/>
      <c r="T596" s="563"/>
    </row>
    <row r="597" spans="1:20" ht="13.5" thickBot="1">
      <c r="A597" s="556"/>
      <c r="B597" s="559"/>
      <c r="C597" s="559"/>
      <c r="D597" s="357"/>
      <c r="E597" s="106">
        <f t="shared" si="319"/>
        <v>0</v>
      </c>
      <c r="F597" s="107"/>
      <c r="G597" s="107"/>
      <c r="H597" s="108"/>
      <c r="I597" s="108"/>
      <c r="J597" s="387"/>
      <c r="K597" s="388">
        <f t="shared" si="320"/>
        <v>0</v>
      </c>
      <c r="L597" s="143">
        <f t="shared" si="321"/>
        <v>0</v>
      </c>
      <c r="M597" s="143">
        <f t="shared" si="322"/>
        <v>0</v>
      </c>
      <c r="N597" s="143">
        <f t="shared" si="323"/>
        <v>0</v>
      </c>
      <c r="O597" s="144">
        <f t="shared" si="324"/>
        <v>0</v>
      </c>
      <c r="P597" s="115"/>
      <c r="Q597" s="267"/>
      <c r="R597" s="116"/>
      <c r="S597" s="117"/>
      <c r="T597" s="563"/>
    </row>
    <row r="598" spans="1:20" ht="13.5" thickBot="1">
      <c r="A598" s="556"/>
      <c r="B598" s="559"/>
      <c r="C598" s="559"/>
      <c r="D598" s="118" t="s">
        <v>657</v>
      </c>
      <c r="E598" s="393"/>
      <c r="F598" s="394"/>
      <c r="G598" s="394"/>
      <c r="H598" s="394"/>
      <c r="I598" s="394"/>
      <c r="J598" s="382">
        <f aca="true" t="shared" si="325" ref="J598:O598">SUM(J588:J597)</f>
        <v>0</v>
      </c>
      <c r="K598" s="383">
        <f t="shared" si="325"/>
        <v>0</v>
      </c>
      <c r="L598" s="121">
        <f t="shared" si="325"/>
        <v>0</v>
      </c>
      <c r="M598" s="121">
        <f t="shared" si="325"/>
        <v>0</v>
      </c>
      <c r="N598" s="121">
        <f t="shared" si="325"/>
        <v>0</v>
      </c>
      <c r="O598" s="122">
        <f t="shared" si="325"/>
        <v>0</v>
      </c>
      <c r="P598" s="123">
        <f>SUM(P590:P597)</f>
        <v>0</v>
      </c>
      <c r="Q598" s="120">
        <f>SUM(Q590:Q597)</f>
        <v>0</v>
      </c>
      <c r="R598" s="121"/>
      <c r="S598" s="122"/>
      <c r="T598" s="563"/>
    </row>
    <row r="599" spans="1:20" ht="13.5" thickBot="1">
      <c r="A599" s="557"/>
      <c r="B599" s="560"/>
      <c r="C599" s="560"/>
      <c r="D599" s="118" t="s">
        <v>824</v>
      </c>
      <c r="E599" s="393"/>
      <c r="F599" s="394"/>
      <c r="G599" s="394"/>
      <c r="H599" s="394"/>
      <c r="I599" s="394"/>
      <c r="J599" s="402"/>
      <c r="K599" s="384">
        <f>K539-K598</f>
        <v>648</v>
      </c>
      <c r="L599" s="369">
        <f>L539-L598</f>
        <v>0</v>
      </c>
      <c r="M599" s="369">
        <f>M539-M598</f>
        <v>0</v>
      </c>
      <c r="N599" s="369">
        <f>N539-N598</f>
        <v>162</v>
      </c>
      <c r="O599" s="385">
        <f>O539-O598</f>
        <v>25</v>
      </c>
      <c r="P599" s="370"/>
      <c r="Q599" s="371"/>
      <c r="R599" s="372"/>
      <c r="S599" s="373"/>
      <c r="T599" s="564"/>
    </row>
    <row r="600" spans="1:20" ht="13.5" thickTop="1">
      <c r="A600" s="555">
        <f>A588+1</f>
        <v>39221</v>
      </c>
      <c r="B600" s="558" t="s">
        <v>140</v>
      </c>
      <c r="C600" s="561" t="str">
        <f>$C552</f>
        <v>Gyümölcs</v>
      </c>
      <c r="D600" s="85"/>
      <c r="E600" s="86">
        <f aca="true" t="shared" si="326" ref="E600:E609">F600*4+G600*9+H600*4</f>
        <v>0</v>
      </c>
      <c r="F600" s="87"/>
      <c r="G600" s="87"/>
      <c r="H600" s="88"/>
      <c r="I600" s="88"/>
      <c r="J600" s="378"/>
      <c r="K600" s="386">
        <f aca="true" t="shared" si="327" ref="K600:K609">E600/100*$J600</f>
        <v>0</v>
      </c>
      <c r="L600" s="221">
        <f aca="true" t="shared" si="328" ref="L600:L609">F600/100*$J600</f>
        <v>0</v>
      </c>
      <c r="M600" s="221">
        <f aca="true" t="shared" si="329" ref="M600:M609">G600/100*$J600</f>
        <v>0</v>
      </c>
      <c r="N600" s="221">
        <f aca="true" t="shared" si="330" ref="N600:N609">H600/100*$J600</f>
        <v>0</v>
      </c>
      <c r="O600" s="129">
        <f aca="true" t="shared" si="331" ref="O600:O609">I600/100*$J600</f>
        <v>0</v>
      </c>
      <c r="P600" s="91">
        <f>5.2*R600</f>
        <v>0</v>
      </c>
      <c r="Q600" s="127">
        <f>54/490*P600</f>
        <v>0</v>
      </c>
      <c r="R600" s="92"/>
      <c r="S600" s="93" t="s">
        <v>117</v>
      </c>
      <c r="T600" s="562">
        <f>Súlygrafikon!F53</f>
        <v>0</v>
      </c>
    </row>
    <row r="601" spans="1:20" ht="12.75">
      <c r="A601" s="556"/>
      <c r="B601" s="559"/>
      <c r="C601" s="559"/>
      <c r="D601" s="95"/>
      <c r="E601" s="86">
        <f t="shared" si="326"/>
        <v>0</v>
      </c>
      <c r="F601" s="87"/>
      <c r="G601" s="87"/>
      <c r="H601" s="88"/>
      <c r="I601" s="88"/>
      <c r="J601" s="380"/>
      <c r="K601" s="381">
        <f t="shared" si="327"/>
        <v>0</v>
      </c>
      <c r="L601" s="130">
        <f t="shared" si="328"/>
        <v>0</v>
      </c>
      <c r="M601" s="130">
        <f t="shared" si="329"/>
        <v>0</v>
      </c>
      <c r="N601" s="130">
        <f t="shared" si="330"/>
        <v>0</v>
      </c>
      <c r="O601" s="99">
        <f t="shared" si="331"/>
        <v>0</v>
      </c>
      <c r="P601" s="97">
        <f>8.2*R601</f>
        <v>0</v>
      </c>
      <c r="Q601" s="106">
        <f>54/490*P601</f>
        <v>0</v>
      </c>
      <c r="R601" s="100"/>
      <c r="S601" s="101" t="s">
        <v>118</v>
      </c>
      <c r="T601" s="563"/>
    </row>
    <row r="602" spans="1:20" ht="12.75">
      <c r="A602" s="556"/>
      <c r="B602" s="559"/>
      <c r="C602" s="559"/>
      <c r="D602" s="105"/>
      <c r="E602" s="106">
        <f t="shared" si="326"/>
        <v>0</v>
      </c>
      <c r="F602" s="107"/>
      <c r="G602" s="107"/>
      <c r="H602" s="108"/>
      <c r="I602" s="88"/>
      <c r="J602" s="380"/>
      <c r="K602" s="381">
        <f t="shared" si="327"/>
        <v>0</v>
      </c>
      <c r="L602" s="130">
        <f t="shared" si="328"/>
        <v>0</v>
      </c>
      <c r="M602" s="130">
        <f t="shared" si="329"/>
        <v>0</v>
      </c>
      <c r="N602" s="130">
        <f t="shared" si="330"/>
        <v>0</v>
      </c>
      <c r="O602" s="99">
        <f t="shared" si="331"/>
        <v>0</v>
      </c>
      <c r="P602" s="97">
        <f>11.2*R602</f>
        <v>0</v>
      </c>
      <c r="Q602" s="106">
        <f>54/490*P602</f>
        <v>0</v>
      </c>
      <c r="R602" s="100"/>
      <c r="S602" s="101" t="s">
        <v>119</v>
      </c>
      <c r="T602" s="563"/>
    </row>
    <row r="603" spans="1:20" ht="12.75">
      <c r="A603" s="556"/>
      <c r="B603" s="559"/>
      <c r="C603" s="559"/>
      <c r="D603" s="95"/>
      <c r="E603" s="106">
        <f t="shared" si="326"/>
        <v>0</v>
      </c>
      <c r="F603" s="107"/>
      <c r="G603" s="107"/>
      <c r="H603" s="108"/>
      <c r="I603" s="88"/>
      <c r="J603" s="380"/>
      <c r="K603" s="381">
        <f t="shared" si="327"/>
        <v>0</v>
      </c>
      <c r="L603" s="130">
        <f t="shared" si="328"/>
        <v>0</v>
      </c>
      <c r="M603" s="130">
        <f t="shared" si="329"/>
        <v>0</v>
      </c>
      <c r="N603" s="130">
        <f t="shared" si="330"/>
        <v>0</v>
      </c>
      <c r="O603" s="99">
        <f t="shared" si="331"/>
        <v>0</v>
      </c>
      <c r="P603" s="97">
        <f>19.4*R603</f>
        <v>0</v>
      </c>
      <c r="Q603" s="106">
        <f>54/490*P603</f>
        <v>0</v>
      </c>
      <c r="R603" s="100"/>
      <c r="S603" s="101" t="s">
        <v>121</v>
      </c>
      <c r="T603" s="563"/>
    </row>
    <row r="604" spans="1:20" ht="12.75">
      <c r="A604" s="556"/>
      <c r="B604" s="559"/>
      <c r="C604" s="559"/>
      <c r="D604" s="95"/>
      <c r="E604" s="106">
        <f t="shared" si="326"/>
        <v>0</v>
      </c>
      <c r="F604" s="107"/>
      <c r="G604" s="107"/>
      <c r="H604" s="108"/>
      <c r="I604" s="88"/>
      <c r="J604" s="380"/>
      <c r="K604" s="381">
        <f t="shared" si="327"/>
        <v>0</v>
      </c>
      <c r="L604" s="130">
        <f t="shared" si="328"/>
        <v>0</v>
      </c>
      <c r="M604" s="130">
        <f t="shared" si="329"/>
        <v>0</v>
      </c>
      <c r="N604" s="130">
        <f t="shared" si="330"/>
        <v>0</v>
      </c>
      <c r="O604" s="99">
        <f t="shared" si="331"/>
        <v>0</v>
      </c>
      <c r="P604" s="97"/>
      <c r="Q604" s="106"/>
      <c r="R604" s="100"/>
      <c r="S604" s="101"/>
      <c r="T604" s="563"/>
    </row>
    <row r="605" spans="1:20" ht="12.75">
      <c r="A605" s="556"/>
      <c r="B605" s="559"/>
      <c r="C605" s="559"/>
      <c r="D605" s="110"/>
      <c r="E605" s="106">
        <f t="shared" si="326"/>
        <v>0</v>
      </c>
      <c r="F605" s="107"/>
      <c r="G605" s="107"/>
      <c r="H605" s="108"/>
      <c r="I605" s="88"/>
      <c r="J605" s="380"/>
      <c r="K605" s="381">
        <f t="shared" si="327"/>
        <v>0</v>
      </c>
      <c r="L605" s="130">
        <f t="shared" si="328"/>
        <v>0</v>
      </c>
      <c r="M605" s="130">
        <f t="shared" si="329"/>
        <v>0</v>
      </c>
      <c r="N605" s="130">
        <f t="shared" si="330"/>
        <v>0</v>
      </c>
      <c r="O605" s="99">
        <f t="shared" si="331"/>
        <v>0</v>
      </c>
      <c r="P605" s="97"/>
      <c r="Q605" s="106"/>
      <c r="R605" s="100"/>
      <c r="S605" s="101"/>
      <c r="T605" s="563"/>
    </row>
    <row r="606" spans="1:20" ht="12.75">
      <c r="A606" s="556"/>
      <c r="B606" s="559"/>
      <c r="C606" s="559"/>
      <c r="D606" s="105"/>
      <c r="E606" s="106">
        <f t="shared" si="326"/>
        <v>0</v>
      </c>
      <c r="F606" s="107"/>
      <c r="G606" s="107"/>
      <c r="H606" s="108"/>
      <c r="I606" s="88"/>
      <c r="J606" s="380"/>
      <c r="K606" s="381">
        <f t="shared" si="327"/>
        <v>0</v>
      </c>
      <c r="L606" s="130">
        <f t="shared" si="328"/>
        <v>0</v>
      </c>
      <c r="M606" s="130">
        <f t="shared" si="329"/>
        <v>0</v>
      </c>
      <c r="N606" s="130">
        <f t="shared" si="330"/>
        <v>0</v>
      </c>
      <c r="O606" s="99">
        <f t="shared" si="331"/>
        <v>0</v>
      </c>
      <c r="P606" s="97"/>
      <c r="Q606" s="106"/>
      <c r="R606" s="100"/>
      <c r="S606" s="101"/>
      <c r="T606" s="563"/>
    </row>
    <row r="607" spans="1:20" ht="12.75">
      <c r="A607" s="556"/>
      <c r="B607" s="559"/>
      <c r="C607" s="559"/>
      <c r="D607" s="95"/>
      <c r="E607" s="142">
        <f t="shared" si="326"/>
        <v>0</v>
      </c>
      <c r="F607" s="107"/>
      <c r="G607" s="107"/>
      <c r="H607" s="108"/>
      <c r="I607" s="88"/>
      <c r="J607" s="387"/>
      <c r="K607" s="381">
        <f t="shared" si="327"/>
        <v>0</v>
      </c>
      <c r="L607" s="130">
        <f t="shared" si="328"/>
        <v>0</v>
      </c>
      <c r="M607" s="130">
        <f t="shared" si="329"/>
        <v>0</v>
      </c>
      <c r="N607" s="130">
        <f t="shared" si="330"/>
        <v>0</v>
      </c>
      <c r="O607" s="99">
        <f t="shared" si="331"/>
        <v>0</v>
      </c>
      <c r="P607" s="97"/>
      <c r="Q607" s="106"/>
      <c r="R607" s="100"/>
      <c r="S607" s="101"/>
      <c r="T607" s="563"/>
    </row>
    <row r="608" spans="1:20" ht="12.75">
      <c r="A608" s="556"/>
      <c r="B608" s="559"/>
      <c r="C608" s="559"/>
      <c r="D608" s="110"/>
      <c r="E608" s="142">
        <f t="shared" si="326"/>
        <v>0</v>
      </c>
      <c r="F608" s="107"/>
      <c r="G608" s="107"/>
      <c r="H608" s="108"/>
      <c r="I608" s="108"/>
      <c r="J608" s="387"/>
      <c r="K608" s="381">
        <f t="shared" si="327"/>
        <v>0</v>
      </c>
      <c r="L608" s="130">
        <f t="shared" si="328"/>
        <v>0</v>
      </c>
      <c r="M608" s="130">
        <f t="shared" si="329"/>
        <v>0</v>
      </c>
      <c r="N608" s="130">
        <f t="shared" si="330"/>
        <v>0</v>
      </c>
      <c r="O608" s="99">
        <f t="shared" si="331"/>
        <v>0</v>
      </c>
      <c r="P608" s="97"/>
      <c r="Q608" s="106"/>
      <c r="R608" s="100"/>
      <c r="S608" s="101"/>
      <c r="T608" s="563"/>
    </row>
    <row r="609" spans="1:20" ht="13.5" thickBot="1">
      <c r="A609" s="556"/>
      <c r="B609" s="559"/>
      <c r="C609" s="559"/>
      <c r="D609" s="357"/>
      <c r="E609" s="106">
        <f t="shared" si="326"/>
        <v>0</v>
      </c>
      <c r="F609" s="107"/>
      <c r="G609" s="107"/>
      <c r="H609" s="108"/>
      <c r="I609" s="108"/>
      <c r="J609" s="387"/>
      <c r="K609" s="381">
        <f t="shared" si="327"/>
        <v>0</v>
      </c>
      <c r="L609" s="130">
        <f t="shared" si="328"/>
        <v>0</v>
      </c>
      <c r="M609" s="130">
        <f t="shared" si="329"/>
        <v>0</v>
      </c>
      <c r="N609" s="130">
        <f t="shared" si="330"/>
        <v>0</v>
      </c>
      <c r="O609" s="144">
        <f t="shared" si="331"/>
        <v>0</v>
      </c>
      <c r="P609" s="115"/>
      <c r="Q609" s="267"/>
      <c r="R609" s="116"/>
      <c r="S609" s="117"/>
      <c r="T609" s="563"/>
    </row>
    <row r="610" spans="1:20" ht="13.5" thickBot="1">
      <c r="A610" s="556"/>
      <c r="B610" s="559"/>
      <c r="C610" s="559"/>
      <c r="D610" s="118" t="s">
        <v>657</v>
      </c>
      <c r="E610" s="393"/>
      <c r="F610" s="394"/>
      <c r="G610" s="394"/>
      <c r="H610" s="394"/>
      <c r="I610" s="394"/>
      <c r="J610" s="382">
        <f aca="true" t="shared" si="332" ref="J610:O610">SUM(J600:J609)</f>
        <v>0</v>
      </c>
      <c r="K610" s="383">
        <f t="shared" si="332"/>
        <v>0</v>
      </c>
      <c r="L610" s="121">
        <f t="shared" si="332"/>
        <v>0</v>
      </c>
      <c r="M610" s="121">
        <f t="shared" si="332"/>
        <v>0</v>
      </c>
      <c r="N610" s="121">
        <f t="shared" si="332"/>
        <v>0</v>
      </c>
      <c r="O610" s="122">
        <f t="shared" si="332"/>
        <v>0</v>
      </c>
      <c r="P610" s="123">
        <f>SUM(P602:P609)</f>
        <v>0</v>
      </c>
      <c r="Q610" s="120">
        <f>SUM(Q602:Q609)</f>
        <v>0</v>
      </c>
      <c r="R610" s="121"/>
      <c r="S610" s="122"/>
      <c r="T610" s="563"/>
    </row>
    <row r="611" spans="1:20" ht="13.5" thickBot="1">
      <c r="A611" s="557"/>
      <c r="B611" s="560"/>
      <c r="C611" s="560"/>
      <c r="D611" s="118" t="s">
        <v>824</v>
      </c>
      <c r="E611" s="393"/>
      <c r="F611" s="394"/>
      <c r="G611" s="394"/>
      <c r="H611" s="394"/>
      <c r="I611" s="394"/>
      <c r="J611" s="402"/>
      <c r="K611" s="384">
        <f>K539-K610</f>
        <v>648</v>
      </c>
      <c r="L611" s="369">
        <f>L539-L610</f>
        <v>0</v>
      </c>
      <c r="M611" s="369">
        <f>M539-M610</f>
        <v>0</v>
      </c>
      <c r="N611" s="369">
        <f>N539-N610</f>
        <v>162</v>
      </c>
      <c r="O611" s="385">
        <f>O539-O610</f>
        <v>25</v>
      </c>
      <c r="P611" s="370"/>
      <c r="Q611" s="371"/>
      <c r="R611" s="372"/>
      <c r="S611" s="373"/>
      <c r="T611" s="564"/>
    </row>
    <row r="612" spans="1:20" ht="13.5" thickTop="1">
      <c r="A612" s="555">
        <f>A600+1</f>
        <v>39222</v>
      </c>
      <c r="B612" s="558" t="s">
        <v>141</v>
      </c>
      <c r="C612" s="561" t="str">
        <f>$C564</f>
        <v>Protein</v>
      </c>
      <c r="D612" s="85"/>
      <c r="E612" s="127">
        <f aca="true" t="shared" si="333" ref="E612:E621">F612*4+G612*9+H612*4</f>
        <v>0</v>
      </c>
      <c r="F612" s="158"/>
      <c r="G612" s="158"/>
      <c r="H612" s="159"/>
      <c r="I612" s="159"/>
      <c r="J612" s="378"/>
      <c r="K612" s="386">
        <f aca="true" t="shared" si="334" ref="K612:K621">E612/100*$J612</f>
        <v>0</v>
      </c>
      <c r="L612" s="221">
        <f aca="true" t="shared" si="335" ref="L612:L621">F612/100*$J612</f>
        <v>0</v>
      </c>
      <c r="M612" s="221">
        <f aca="true" t="shared" si="336" ref="M612:M621">G612/100*$J612</f>
        <v>0</v>
      </c>
      <c r="N612" s="221">
        <f aca="true" t="shared" si="337" ref="N612:N621">H612/100*$J612</f>
        <v>0</v>
      </c>
      <c r="O612" s="129">
        <f aca="true" t="shared" si="338" ref="O612:O621">I612/100*$J612</f>
        <v>0</v>
      </c>
      <c r="P612" s="91">
        <f>5.2*R612</f>
        <v>0</v>
      </c>
      <c r="Q612" s="127">
        <f>54/490*P612</f>
        <v>0</v>
      </c>
      <c r="R612" s="92"/>
      <c r="S612" s="93" t="s">
        <v>117</v>
      </c>
      <c r="T612" s="562">
        <f>Súlygrafikon!F54</f>
        <v>0</v>
      </c>
    </row>
    <row r="613" spans="1:20" ht="12.75">
      <c r="A613" s="556"/>
      <c r="B613" s="559"/>
      <c r="C613" s="559"/>
      <c r="D613" s="110"/>
      <c r="E613" s="106">
        <f t="shared" si="333"/>
        <v>0</v>
      </c>
      <c r="F613" s="107"/>
      <c r="G613" s="107"/>
      <c r="H613" s="108"/>
      <c r="I613" s="108"/>
      <c r="J613" s="387"/>
      <c r="K613" s="381">
        <f t="shared" si="334"/>
        <v>0</v>
      </c>
      <c r="L613" s="130">
        <f t="shared" si="335"/>
        <v>0</v>
      </c>
      <c r="M613" s="130">
        <f t="shared" si="336"/>
        <v>0</v>
      </c>
      <c r="N613" s="130">
        <f t="shared" si="337"/>
        <v>0</v>
      </c>
      <c r="O613" s="99">
        <f t="shared" si="338"/>
        <v>0</v>
      </c>
      <c r="P613" s="97">
        <f>8.2*R613</f>
        <v>0</v>
      </c>
      <c r="Q613" s="106">
        <f>54/490*P613</f>
        <v>0</v>
      </c>
      <c r="R613" s="100"/>
      <c r="S613" s="101" t="s">
        <v>118</v>
      </c>
      <c r="T613" s="563"/>
    </row>
    <row r="614" spans="1:20" ht="12.75">
      <c r="A614" s="556"/>
      <c r="B614" s="559"/>
      <c r="C614" s="559"/>
      <c r="D614" s="105"/>
      <c r="E614" s="142">
        <f t="shared" si="333"/>
        <v>0</v>
      </c>
      <c r="F614" s="107"/>
      <c r="G614" s="107"/>
      <c r="H614" s="108"/>
      <c r="I614" s="108"/>
      <c r="J614" s="387"/>
      <c r="K614" s="381">
        <f t="shared" si="334"/>
        <v>0</v>
      </c>
      <c r="L614" s="130">
        <f t="shared" si="335"/>
        <v>0</v>
      </c>
      <c r="M614" s="130">
        <f t="shared" si="336"/>
        <v>0</v>
      </c>
      <c r="N614" s="130">
        <f t="shared" si="337"/>
        <v>0</v>
      </c>
      <c r="O614" s="99">
        <f t="shared" si="338"/>
        <v>0</v>
      </c>
      <c r="P614" s="97">
        <f>11.2*R614</f>
        <v>0</v>
      </c>
      <c r="Q614" s="106">
        <f>54/490*P614</f>
        <v>0</v>
      </c>
      <c r="R614" s="100"/>
      <c r="S614" s="101" t="s">
        <v>119</v>
      </c>
      <c r="T614" s="563"/>
    </row>
    <row r="615" spans="1:20" ht="12.75">
      <c r="A615" s="556"/>
      <c r="B615" s="559"/>
      <c r="C615" s="559"/>
      <c r="D615" s="110"/>
      <c r="E615" s="106">
        <f t="shared" si="333"/>
        <v>0</v>
      </c>
      <c r="F615" s="107"/>
      <c r="G615" s="107"/>
      <c r="H615" s="108"/>
      <c r="I615" s="108"/>
      <c r="J615" s="387"/>
      <c r="K615" s="381">
        <f t="shared" si="334"/>
        <v>0</v>
      </c>
      <c r="L615" s="130">
        <f t="shared" si="335"/>
        <v>0</v>
      </c>
      <c r="M615" s="130">
        <f t="shared" si="336"/>
        <v>0</v>
      </c>
      <c r="N615" s="130">
        <f t="shared" si="337"/>
        <v>0</v>
      </c>
      <c r="O615" s="99">
        <f t="shared" si="338"/>
        <v>0</v>
      </c>
      <c r="P615" s="97">
        <f>19.4*R615</f>
        <v>0</v>
      </c>
      <c r="Q615" s="106">
        <f>54/490*P615</f>
        <v>0</v>
      </c>
      <c r="R615" s="100"/>
      <c r="S615" s="101" t="s">
        <v>121</v>
      </c>
      <c r="T615" s="563"/>
    </row>
    <row r="616" spans="1:20" ht="12.75">
      <c r="A616" s="556"/>
      <c r="B616" s="559"/>
      <c r="C616" s="559"/>
      <c r="D616" s="110"/>
      <c r="E616" s="106">
        <f t="shared" si="333"/>
        <v>0</v>
      </c>
      <c r="F616" s="107"/>
      <c r="G616" s="107"/>
      <c r="H616" s="108"/>
      <c r="I616" s="88"/>
      <c r="J616" s="380"/>
      <c r="K616" s="381">
        <f t="shared" si="334"/>
        <v>0</v>
      </c>
      <c r="L616" s="130">
        <f t="shared" si="335"/>
        <v>0</v>
      </c>
      <c r="M616" s="130">
        <f t="shared" si="336"/>
        <v>0</v>
      </c>
      <c r="N616" s="130">
        <f t="shared" si="337"/>
        <v>0</v>
      </c>
      <c r="O616" s="99">
        <f t="shared" si="338"/>
        <v>0</v>
      </c>
      <c r="P616" s="97"/>
      <c r="Q616" s="106"/>
      <c r="R616" s="100"/>
      <c r="S616" s="101"/>
      <c r="T616" s="563"/>
    </row>
    <row r="617" spans="1:20" ht="12.75">
      <c r="A617" s="556"/>
      <c r="B617" s="559"/>
      <c r="C617" s="559"/>
      <c r="D617" s="110"/>
      <c r="E617" s="106">
        <f t="shared" si="333"/>
        <v>0</v>
      </c>
      <c r="F617" s="107"/>
      <c r="G617" s="107"/>
      <c r="H617" s="108"/>
      <c r="I617" s="108"/>
      <c r="J617" s="387"/>
      <c r="K617" s="381">
        <f t="shared" si="334"/>
        <v>0</v>
      </c>
      <c r="L617" s="130">
        <f t="shared" si="335"/>
        <v>0</v>
      </c>
      <c r="M617" s="130">
        <f t="shared" si="336"/>
        <v>0</v>
      </c>
      <c r="N617" s="130">
        <f t="shared" si="337"/>
        <v>0</v>
      </c>
      <c r="O617" s="99">
        <f t="shared" si="338"/>
        <v>0</v>
      </c>
      <c r="P617" s="97"/>
      <c r="Q617" s="106"/>
      <c r="R617" s="100"/>
      <c r="S617" s="101"/>
      <c r="T617" s="563"/>
    </row>
    <row r="618" spans="1:20" ht="12.75">
      <c r="A618" s="556"/>
      <c r="B618" s="559"/>
      <c r="C618" s="559"/>
      <c r="D618" s="105"/>
      <c r="E618" s="106">
        <f t="shared" si="333"/>
        <v>0</v>
      </c>
      <c r="F618" s="107"/>
      <c r="G618" s="107"/>
      <c r="H618" s="108"/>
      <c r="I618" s="108"/>
      <c r="J618" s="387"/>
      <c r="K618" s="381">
        <f t="shared" si="334"/>
        <v>0</v>
      </c>
      <c r="L618" s="130">
        <f t="shared" si="335"/>
        <v>0</v>
      </c>
      <c r="M618" s="130">
        <f t="shared" si="336"/>
        <v>0</v>
      </c>
      <c r="N618" s="130">
        <f t="shared" si="337"/>
        <v>0</v>
      </c>
      <c r="O618" s="99">
        <f t="shared" si="338"/>
        <v>0</v>
      </c>
      <c r="P618" s="97"/>
      <c r="Q618" s="106"/>
      <c r="R618" s="100"/>
      <c r="S618" s="101"/>
      <c r="T618" s="563"/>
    </row>
    <row r="619" spans="1:20" ht="12.75">
      <c r="A619" s="556"/>
      <c r="B619" s="559"/>
      <c r="C619" s="559"/>
      <c r="D619" s="110"/>
      <c r="E619" s="106">
        <f t="shared" si="333"/>
        <v>0</v>
      </c>
      <c r="F619" s="107"/>
      <c r="G619" s="107"/>
      <c r="H619" s="108"/>
      <c r="I619" s="88"/>
      <c r="J619" s="380"/>
      <c r="K619" s="381">
        <f t="shared" si="334"/>
        <v>0</v>
      </c>
      <c r="L619" s="130">
        <f t="shared" si="335"/>
        <v>0</v>
      </c>
      <c r="M619" s="130">
        <f t="shared" si="336"/>
        <v>0</v>
      </c>
      <c r="N619" s="130">
        <f t="shared" si="337"/>
        <v>0</v>
      </c>
      <c r="O619" s="99">
        <f t="shared" si="338"/>
        <v>0</v>
      </c>
      <c r="P619" s="97"/>
      <c r="Q619" s="106"/>
      <c r="R619" s="100"/>
      <c r="S619" s="101"/>
      <c r="T619" s="563"/>
    </row>
    <row r="620" spans="1:20" ht="12.75">
      <c r="A620" s="556"/>
      <c r="B620" s="559"/>
      <c r="C620" s="559"/>
      <c r="D620" s="110"/>
      <c r="E620" s="106">
        <f t="shared" si="333"/>
        <v>0</v>
      </c>
      <c r="F620" s="107"/>
      <c r="G620" s="107"/>
      <c r="H620" s="108"/>
      <c r="I620" s="108"/>
      <c r="J620" s="403"/>
      <c r="K620" s="381">
        <f t="shared" si="334"/>
        <v>0</v>
      </c>
      <c r="L620" s="130">
        <f t="shared" si="335"/>
        <v>0</v>
      </c>
      <c r="M620" s="130">
        <f t="shared" si="336"/>
        <v>0</v>
      </c>
      <c r="N620" s="130">
        <f t="shared" si="337"/>
        <v>0</v>
      </c>
      <c r="O620" s="99">
        <f t="shared" si="338"/>
        <v>0</v>
      </c>
      <c r="P620" s="97"/>
      <c r="Q620" s="106"/>
      <c r="R620" s="100"/>
      <c r="S620" s="101"/>
      <c r="T620" s="563"/>
    </row>
    <row r="621" spans="1:20" ht="13.5" thickBot="1">
      <c r="A621" s="556"/>
      <c r="B621" s="559"/>
      <c r="C621" s="559"/>
      <c r="D621" s="357"/>
      <c r="E621" s="106">
        <f t="shared" si="333"/>
        <v>0</v>
      </c>
      <c r="F621" s="107"/>
      <c r="G621" s="107"/>
      <c r="H621" s="108"/>
      <c r="I621" s="108"/>
      <c r="J621" s="387"/>
      <c r="K621" s="381">
        <f t="shared" si="334"/>
        <v>0</v>
      </c>
      <c r="L621" s="130">
        <f t="shared" si="335"/>
        <v>0</v>
      </c>
      <c r="M621" s="130">
        <f t="shared" si="336"/>
        <v>0</v>
      </c>
      <c r="N621" s="130">
        <f t="shared" si="337"/>
        <v>0</v>
      </c>
      <c r="O621" s="144">
        <f t="shared" si="338"/>
        <v>0</v>
      </c>
      <c r="P621" s="115"/>
      <c r="Q621" s="267"/>
      <c r="R621" s="116"/>
      <c r="S621" s="117"/>
      <c r="T621" s="563"/>
    </row>
    <row r="622" spans="1:20" ht="13.5" thickBot="1">
      <c r="A622" s="556"/>
      <c r="B622" s="559"/>
      <c r="C622" s="559"/>
      <c r="D622" s="118" t="s">
        <v>657</v>
      </c>
      <c r="E622" s="393"/>
      <c r="F622" s="394"/>
      <c r="G622" s="394"/>
      <c r="H622" s="394"/>
      <c r="I622" s="394"/>
      <c r="J622" s="382">
        <f aca="true" t="shared" si="339" ref="J622:O622">SUM(J612:J621)</f>
        <v>0</v>
      </c>
      <c r="K622" s="383">
        <f t="shared" si="339"/>
        <v>0</v>
      </c>
      <c r="L622" s="121">
        <f t="shared" si="339"/>
        <v>0</v>
      </c>
      <c r="M622" s="121">
        <f t="shared" si="339"/>
        <v>0</v>
      </c>
      <c r="N622" s="121">
        <f t="shared" si="339"/>
        <v>0</v>
      </c>
      <c r="O622" s="122">
        <f t="shared" si="339"/>
        <v>0</v>
      </c>
      <c r="P622" s="123">
        <f>SUM(P614:P621)</f>
        <v>0</v>
      </c>
      <c r="Q622" s="120">
        <f>SUM(Q614:Q621)</f>
        <v>0</v>
      </c>
      <c r="R622" s="121"/>
      <c r="S622" s="122"/>
      <c r="T622" s="563"/>
    </row>
    <row r="623" spans="1:20" ht="13.5" thickBot="1">
      <c r="A623" s="557"/>
      <c r="B623" s="560"/>
      <c r="C623" s="560"/>
      <c r="D623" s="118" t="s">
        <v>824</v>
      </c>
      <c r="E623" s="393"/>
      <c r="F623" s="394"/>
      <c r="G623" s="394"/>
      <c r="H623" s="394"/>
      <c r="I623" s="394"/>
      <c r="J623" s="402"/>
      <c r="K623" s="384">
        <f>K539-K622</f>
        <v>648</v>
      </c>
      <c r="L623" s="369">
        <f>L539-L622</f>
        <v>0</v>
      </c>
      <c r="M623" s="369">
        <f>M539-M622</f>
        <v>0</v>
      </c>
      <c r="N623" s="369">
        <f>N539-N622</f>
        <v>162</v>
      </c>
      <c r="O623" s="385">
        <f>O539-O622</f>
        <v>25</v>
      </c>
      <c r="P623" s="370"/>
      <c r="Q623" s="371"/>
      <c r="R623" s="372"/>
      <c r="S623" s="373"/>
      <c r="T623" s="564"/>
    </row>
    <row r="624" spans="1:20" ht="13.5" thickTop="1">
      <c r="A624" s="569" t="s">
        <v>648</v>
      </c>
      <c r="B624" s="570"/>
      <c r="C624" s="571"/>
      <c r="D624" s="575" t="s">
        <v>109</v>
      </c>
      <c r="E624" s="578" t="s">
        <v>649</v>
      </c>
      <c r="F624" s="579"/>
      <c r="G624" s="579"/>
      <c r="H624" s="579"/>
      <c r="I624" s="580"/>
      <c r="J624" s="578" t="s">
        <v>650</v>
      </c>
      <c r="K624" s="581"/>
      <c r="L624" s="581"/>
      <c r="M624" s="581"/>
      <c r="N624" s="581"/>
      <c r="O624" s="580"/>
      <c r="P624" s="223"/>
      <c r="Q624" s="265" t="s">
        <v>416</v>
      </c>
      <c r="R624" s="222"/>
      <c r="S624" s="224"/>
      <c r="T624" s="60" t="s">
        <v>447</v>
      </c>
    </row>
    <row r="625" spans="1:20" ht="13.5" thickBot="1">
      <c r="A625" s="572"/>
      <c r="B625" s="573"/>
      <c r="C625" s="574"/>
      <c r="D625" s="576"/>
      <c r="E625" s="63" t="s">
        <v>654</v>
      </c>
      <c r="F625" s="64" t="s">
        <v>656</v>
      </c>
      <c r="G625" s="64" t="s">
        <v>483</v>
      </c>
      <c r="H625" s="65" t="s">
        <v>655</v>
      </c>
      <c r="I625" s="65" t="s">
        <v>371</v>
      </c>
      <c r="J625" s="374" t="s">
        <v>651</v>
      </c>
      <c r="K625" s="64" t="s">
        <v>654</v>
      </c>
      <c r="L625" s="64" t="s">
        <v>656</v>
      </c>
      <c r="M625" s="64" t="s">
        <v>483</v>
      </c>
      <c r="N625" s="64" t="s">
        <v>655</v>
      </c>
      <c r="O625" s="365" t="s">
        <v>371</v>
      </c>
      <c r="P625" s="67" t="s">
        <v>419</v>
      </c>
      <c r="Q625" s="63" t="s">
        <v>417</v>
      </c>
      <c r="R625" s="64" t="s">
        <v>418</v>
      </c>
      <c r="S625" s="68" t="s">
        <v>110</v>
      </c>
      <c r="T625" s="69" t="s">
        <v>142</v>
      </c>
    </row>
    <row r="626" spans="1:20" ht="13.5" thickBot="1">
      <c r="A626" s="269" t="s">
        <v>388</v>
      </c>
      <c r="B626" s="268"/>
      <c r="C626" s="297">
        <f>C627*0.8</f>
        <v>0</v>
      </c>
      <c r="D626" s="577"/>
      <c r="E626" s="74" t="s">
        <v>653</v>
      </c>
      <c r="F626" s="75" t="s">
        <v>652</v>
      </c>
      <c r="G626" s="75" t="s">
        <v>652</v>
      </c>
      <c r="H626" s="76" t="s">
        <v>652</v>
      </c>
      <c r="I626" s="76" t="s">
        <v>652</v>
      </c>
      <c r="J626" s="375" t="s">
        <v>652</v>
      </c>
      <c r="K626" s="75" t="s">
        <v>653</v>
      </c>
      <c r="L626" s="75" t="s">
        <v>652</v>
      </c>
      <c r="M626" s="75" t="s">
        <v>652</v>
      </c>
      <c r="N626" s="75" t="s">
        <v>652</v>
      </c>
      <c r="O626" s="280" t="s">
        <v>652</v>
      </c>
      <c r="P626" s="79" t="s">
        <v>112</v>
      </c>
      <c r="Q626" s="266" t="s">
        <v>652</v>
      </c>
      <c r="R626" s="80" t="s">
        <v>113</v>
      </c>
      <c r="S626" s="81"/>
      <c r="T626" s="82"/>
    </row>
    <row r="627" spans="1:20" ht="13.5" thickBot="1">
      <c r="A627" s="225" t="s">
        <v>448</v>
      </c>
      <c r="B627" s="270"/>
      <c r="C627" s="271">
        <f>T612</f>
        <v>0</v>
      </c>
      <c r="D627" s="195" t="s">
        <v>114</v>
      </c>
      <c r="E627" s="196"/>
      <c r="F627" s="197"/>
      <c r="G627" s="197"/>
      <c r="H627" s="197"/>
      <c r="I627" s="395"/>
      <c r="J627" s="391"/>
      <c r="K627" s="359">
        <f>IF($T$4=1,(C627*10+900)*1.2,(C627*7+700)*1.2)</f>
        <v>1080</v>
      </c>
      <c r="L627" s="399">
        <f>IF($T$4=1,C627*1.3,C627*1.2)</f>
        <v>0</v>
      </c>
      <c r="M627" s="399">
        <f>L627/2</f>
        <v>0</v>
      </c>
      <c r="N627" s="399">
        <f>(K627-L627*4-M627*9)/4</f>
        <v>270</v>
      </c>
      <c r="O627" s="400">
        <v>25</v>
      </c>
      <c r="P627" s="193">
        <v>600</v>
      </c>
      <c r="Q627" s="283"/>
      <c r="R627" s="363">
        <v>30</v>
      </c>
      <c r="S627" s="362" t="s">
        <v>797</v>
      </c>
      <c r="T627" s="229">
        <f>T$4</f>
        <v>1</v>
      </c>
    </row>
    <row r="628" spans="1:20" ht="13.5" thickBot="1">
      <c r="A628" s="219" t="s">
        <v>389</v>
      </c>
      <c r="B628" s="272"/>
      <c r="C628" s="273">
        <v>60</v>
      </c>
      <c r="D628" s="198" t="s">
        <v>457</v>
      </c>
      <c r="E628" s="199"/>
      <c r="F628" s="200"/>
      <c r="G628" s="200"/>
      <c r="H628" s="200"/>
      <c r="I628" s="396"/>
      <c r="J628" s="392"/>
      <c r="K628" s="360">
        <f>K627*C628/100</f>
        <v>648</v>
      </c>
      <c r="L628" s="398">
        <f>L627*C628/100</f>
        <v>0</v>
      </c>
      <c r="M628" s="398">
        <f>M627*C628/100</f>
        <v>0</v>
      </c>
      <c r="N628" s="398">
        <f>N627*C628/100</f>
        <v>162</v>
      </c>
      <c r="O628" s="401">
        <v>25</v>
      </c>
      <c r="P628" s="194">
        <v>600</v>
      </c>
      <c r="Q628" s="284"/>
      <c r="R628" s="75">
        <f>(220-50)*0.6</f>
        <v>102</v>
      </c>
      <c r="S628" s="361" t="s">
        <v>796</v>
      </c>
      <c r="T628" s="228" t="s">
        <v>452</v>
      </c>
    </row>
    <row r="629" spans="1:20" ht="12.75">
      <c r="A629" s="555">
        <f>A612+1</f>
        <v>39223</v>
      </c>
      <c r="B629" s="567" t="s">
        <v>116</v>
      </c>
      <c r="C629" s="568" t="str">
        <f>$C576</f>
        <v>Keményítő</v>
      </c>
      <c r="D629" s="85"/>
      <c r="E629" s="86">
        <f aca="true" t="shared" si="340" ref="E629:E638">F629*4+G629*9+H629*4</f>
        <v>0</v>
      </c>
      <c r="F629" s="87"/>
      <c r="G629" s="87"/>
      <c r="H629" s="88"/>
      <c r="I629" s="88"/>
      <c r="J629" s="380"/>
      <c r="K629" s="379">
        <f aca="true" t="shared" si="341" ref="K629:K638">E629/100*$J629</f>
        <v>0</v>
      </c>
      <c r="L629" s="281">
        <f aca="true" t="shared" si="342" ref="L629:L638">F629/100*$J629</f>
        <v>0</v>
      </c>
      <c r="M629" s="281">
        <f aca="true" t="shared" si="343" ref="M629:M638">G629/100*$J629</f>
        <v>0</v>
      </c>
      <c r="N629" s="281">
        <f aca="true" t="shared" si="344" ref="N629:N638">H629/100*$J629</f>
        <v>0</v>
      </c>
      <c r="O629" s="90">
        <f aca="true" t="shared" si="345" ref="O629:O638">I629/100*$J629</f>
        <v>0</v>
      </c>
      <c r="P629" s="91">
        <f>5.2*R629</f>
        <v>0</v>
      </c>
      <c r="Q629" s="127">
        <f>54/490*P629</f>
        <v>0</v>
      </c>
      <c r="R629" s="92"/>
      <c r="S629" s="93" t="s">
        <v>117</v>
      </c>
      <c r="T629" s="562">
        <f>Súlygrafikon!F55</f>
        <v>0</v>
      </c>
    </row>
    <row r="630" spans="1:20" ht="12.75">
      <c r="A630" s="556"/>
      <c r="B630" s="559"/>
      <c r="C630" s="559"/>
      <c r="D630" s="95"/>
      <c r="E630" s="86">
        <f t="shared" si="340"/>
        <v>0</v>
      </c>
      <c r="F630" s="87"/>
      <c r="G630" s="87"/>
      <c r="H630" s="88"/>
      <c r="I630" s="88"/>
      <c r="J630" s="380"/>
      <c r="K630" s="381">
        <f t="shared" si="341"/>
        <v>0</v>
      </c>
      <c r="L630" s="130">
        <f t="shared" si="342"/>
        <v>0</v>
      </c>
      <c r="M630" s="130">
        <f t="shared" si="343"/>
        <v>0</v>
      </c>
      <c r="N630" s="130">
        <f t="shared" si="344"/>
        <v>0</v>
      </c>
      <c r="O630" s="99">
        <f t="shared" si="345"/>
        <v>0</v>
      </c>
      <c r="P630" s="97">
        <f>8.2*R630</f>
        <v>0</v>
      </c>
      <c r="Q630" s="106">
        <f>54/490*P630</f>
        <v>0</v>
      </c>
      <c r="R630" s="100"/>
      <c r="S630" s="101" t="s">
        <v>118</v>
      </c>
      <c r="T630" s="563"/>
    </row>
    <row r="631" spans="1:20" ht="12.75">
      <c r="A631" s="556"/>
      <c r="B631" s="559"/>
      <c r="C631" s="559"/>
      <c r="D631" s="105"/>
      <c r="E631" s="106">
        <f t="shared" si="340"/>
        <v>0</v>
      </c>
      <c r="F631" s="107"/>
      <c r="G631" s="107"/>
      <c r="H631" s="108"/>
      <c r="I631" s="88"/>
      <c r="J631" s="380"/>
      <c r="K631" s="381">
        <f t="shared" si="341"/>
        <v>0</v>
      </c>
      <c r="L631" s="130">
        <f t="shared" si="342"/>
        <v>0</v>
      </c>
      <c r="M631" s="130">
        <f t="shared" si="343"/>
        <v>0</v>
      </c>
      <c r="N631" s="130">
        <f t="shared" si="344"/>
        <v>0</v>
      </c>
      <c r="O631" s="99">
        <f t="shared" si="345"/>
        <v>0</v>
      </c>
      <c r="P631" s="97">
        <f>11.2*R631</f>
        <v>0</v>
      </c>
      <c r="Q631" s="106">
        <f>54/490*P631</f>
        <v>0</v>
      </c>
      <c r="R631" s="100"/>
      <c r="S631" s="101" t="s">
        <v>119</v>
      </c>
      <c r="T631" s="563"/>
    </row>
    <row r="632" spans="1:20" ht="12.75">
      <c r="A632" s="556"/>
      <c r="B632" s="559"/>
      <c r="C632" s="559"/>
      <c r="D632" s="110"/>
      <c r="E632" s="106">
        <f t="shared" si="340"/>
        <v>0</v>
      </c>
      <c r="F632" s="107"/>
      <c r="G632" s="107"/>
      <c r="H632" s="108"/>
      <c r="I632" s="88"/>
      <c r="J632" s="380"/>
      <c r="K632" s="381">
        <f t="shared" si="341"/>
        <v>0</v>
      </c>
      <c r="L632" s="130">
        <f t="shared" si="342"/>
        <v>0</v>
      </c>
      <c r="M632" s="130">
        <f t="shared" si="343"/>
        <v>0</v>
      </c>
      <c r="N632" s="130">
        <f t="shared" si="344"/>
        <v>0</v>
      </c>
      <c r="O632" s="99">
        <f t="shared" si="345"/>
        <v>0</v>
      </c>
      <c r="P632" s="97">
        <f>19.4*R632</f>
        <v>0</v>
      </c>
      <c r="Q632" s="106">
        <f>54/490*P632</f>
        <v>0</v>
      </c>
      <c r="R632" s="100"/>
      <c r="S632" s="101" t="s">
        <v>121</v>
      </c>
      <c r="T632" s="563"/>
    </row>
    <row r="633" spans="1:20" ht="12.75">
      <c r="A633" s="556"/>
      <c r="B633" s="559"/>
      <c r="C633" s="559"/>
      <c r="D633" s="110"/>
      <c r="E633" s="106">
        <f t="shared" si="340"/>
        <v>0</v>
      </c>
      <c r="F633" s="107"/>
      <c r="G633" s="107"/>
      <c r="H633" s="108"/>
      <c r="I633" s="88"/>
      <c r="J633" s="380"/>
      <c r="K633" s="381">
        <f t="shared" si="341"/>
        <v>0</v>
      </c>
      <c r="L633" s="130">
        <f t="shared" si="342"/>
        <v>0</v>
      </c>
      <c r="M633" s="130">
        <f t="shared" si="343"/>
        <v>0</v>
      </c>
      <c r="N633" s="130">
        <f t="shared" si="344"/>
        <v>0</v>
      </c>
      <c r="O633" s="99">
        <f t="shared" si="345"/>
        <v>0</v>
      </c>
      <c r="P633" s="97"/>
      <c r="Q633" s="106"/>
      <c r="R633" s="100"/>
      <c r="S633" s="101"/>
      <c r="T633" s="563"/>
    </row>
    <row r="634" spans="1:20" ht="12.75">
      <c r="A634" s="556"/>
      <c r="B634" s="559"/>
      <c r="C634" s="559"/>
      <c r="D634" s="110"/>
      <c r="E634" s="106">
        <f t="shared" si="340"/>
        <v>0</v>
      </c>
      <c r="F634" s="107"/>
      <c r="G634" s="107"/>
      <c r="H634" s="108"/>
      <c r="I634" s="88"/>
      <c r="J634" s="380"/>
      <c r="K634" s="381">
        <f t="shared" si="341"/>
        <v>0</v>
      </c>
      <c r="L634" s="130">
        <f t="shared" si="342"/>
        <v>0</v>
      </c>
      <c r="M634" s="130">
        <f t="shared" si="343"/>
        <v>0</v>
      </c>
      <c r="N634" s="130">
        <f t="shared" si="344"/>
        <v>0</v>
      </c>
      <c r="O634" s="99">
        <f t="shared" si="345"/>
        <v>0</v>
      </c>
      <c r="P634" s="97"/>
      <c r="Q634" s="106"/>
      <c r="R634" s="100"/>
      <c r="S634" s="101"/>
      <c r="T634" s="563"/>
    </row>
    <row r="635" spans="1:20" ht="12.75">
      <c r="A635" s="556"/>
      <c r="B635" s="559"/>
      <c r="C635" s="559"/>
      <c r="D635" s="105"/>
      <c r="E635" s="106">
        <f t="shared" si="340"/>
        <v>0</v>
      </c>
      <c r="F635" s="107"/>
      <c r="G635" s="107"/>
      <c r="H635" s="108"/>
      <c r="I635" s="88"/>
      <c r="J635" s="380"/>
      <c r="K635" s="381">
        <f t="shared" si="341"/>
        <v>0</v>
      </c>
      <c r="L635" s="130">
        <f t="shared" si="342"/>
        <v>0</v>
      </c>
      <c r="M635" s="130">
        <f t="shared" si="343"/>
        <v>0</v>
      </c>
      <c r="N635" s="130">
        <f t="shared" si="344"/>
        <v>0</v>
      </c>
      <c r="O635" s="99">
        <f t="shared" si="345"/>
        <v>0</v>
      </c>
      <c r="P635" s="97"/>
      <c r="Q635" s="106"/>
      <c r="R635" s="100"/>
      <c r="S635" s="101"/>
      <c r="T635" s="563"/>
    </row>
    <row r="636" spans="1:20" ht="12.75">
      <c r="A636" s="556"/>
      <c r="B636" s="559"/>
      <c r="C636" s="559"/>
      <c r="D636" s="110"/>
      <c r="E636" s="106">
        <f t="shared" si="340"/>
        <v>0</v>
      </c>
      <c r="F636" s="107"/>
      <c r="G636" s="107"/>
      <c r="H636" s="108"/>
      <c r="I636" s="88"/>
      <c r="J636" s="380"/>
      <c r="K636" s="381">
        <f t="shared" si="341"/>
        <v>0</v>
      </c>
      <c r="L636" s="130">
        <f t="shared" si="342"/>
        <v>0</v>
      </c>
      <c r="M636" s="130">
        <f t="shared" si="343"/>
        <v>0</v>
      </c>
      <c r="N636" s="130">
        <f t="shared" si="344"/>
        <v>0</v>
      </c>
      <c r="O636" s="99">
        <f t="shared" si="345"/>
        <v>0</v>
      </c>
      <c r="P636" s="97"/>
      <c r="Q636" s="106"/>
      <c r="R636" s="100"/>
      <c r="S636" s="101"/>
      <c r="T636" s="563"/>
    </row>
    <row r="637" spans="1:20" ht="12.75">
      <c r="A637" s="556"/>
      <c r="B637" s="559"/>
      <c r="C637" s="559"/>
      <c r="D637" s="110"/>
      <c r="E637" s="106">
        <f t="shared" si="340"/>
        <v>0</v>
      </c>
      <c r="F637" s="107"/>
      <c r="G637" s="107"/>
      <c r="H637" s="108"/>
      <c r="I637" s="88"/>
      <c r="J637" s="380"/>
      <c r="K637" s="381">
        <f t="shared" si="341"/>
        <v>0</v>
      </c>
      <c r="L637" s="130">
        <f t="shared" si="342"/>
        <v>0</v>
      </c>
      <c r="M637" s="130">
        <f t="shared" si="343"/>
        <v>0</v>
      </c>
      <c r="N637" s="130">
        <f t="shared" si="344"/>
        <v>0</v>
      </c>
      <c r="O637" s="99">
        <f t="shared" si="345"/>
        <v>0</v>
      </c>
      <c r="P637" s="97"/>
      <c r="Q637" s="106"/>
      <c r="R637" s="100"/>
      <c r="S637" s="101"/>
      <c r="T637" s="563"/>
    </row>
    <row r="638" spans="1:20" ht="13.5" thickBot="1">
      <c r="A638" s="556"/>
      <c r="B638" s="559"/>
      <c r="C638" s="559"/>
      <c r="D638" s="114"/>
      <c r="E638" s="106">
        <f t="shared" si="340"/>
        <v>0</v>
      </c>
      <c r="F638" s="107"/>
      <c r="G638" s="107"/>
      <c r="H638" s="108"/>
      <c r="I638" s="88"/>
      <c r="J638" s="380"/>
      <c r="K638" s="381">
        <f t="shared" si="341"/>
        <v>0</v>
      </c>
      <c r="L638" s="130">
        <f t="shared" si="342"/>
        <v>0</v>
      </c>
      <c r="M638" s="130">
        <f t="shared" si="343"/>
        <v>0</v>
      </c>
      <c r="N638" s="130">
        <f t="shared" si="344"/>
        <v>0</v>
      </c>
      <c r="O638" s="144">
        <f t="shared" si="345"/>
        <v>0</v>
      </c>
      <c r="P638" s="115"/>
      <c r="Q638" s="267"/>
      <c r="R638" s="116"/>
      <c r="S638" s="117"/>
      <c r="T638" s="563"/>
    </row>
    <row r="639" spans="1:20" ht="13.5" thickBot="1">
      <c r="A639" s="556"/>
      <c r="B639" s="559"/>
      <c r="C639" s="559"/>
      <c r="D639" s="118" t="s">
        <v>657</v>
      </c>
      <c r="E639" s="393"/>
      <c r="F639" s="394"/>
      <c r="G639" s="394"/>
      <c r="H639" s="394"/>
      <c r="I639" s="394"/>
      <c r="J639" s="382">
        <f aca="true" t="shared" si="346" ref="J639:O639">SUM(J629:J638)</f>
        <v>0</v>
      </c>
      <c r="K639" s="383">
        <f t="shared" si="346"/>
        <v>0</v>
      </c>
      <c r="L639" s="121">
        <f t="shared" si="346"/>
        <v>0</v>
      </c>
      <c r="M639" s="121">
        <f t="shared" si="346"/>
        <v>0</v>
      </c>
      <c r="N639" s="121">
        <f t="shared" si="346"/>
        <v>0</v>
      </c>
      <c r="O639" s="122">
        <f t="shared" si="346"/>
        <v>0</v>
      </c>
      <c r="P639" s="123">
        <f>SUM(P631:P638)</f>
        <v>0</v>
      </c>
      <c r="Q639" s="120">
        <f>SUM(Q631:Q638)</f>
        <v>0</v>
      </c>
      <c r="R639" s="121"/>
      <c r="S639" s="122"/>
      <c r="T639" s="563"/>
    </row>
    <row r="640" spans="1:20" ht="13.5" thickBot="1">
      <c r="A640" s="557"/>
      <c r="B640" s="560"/>
      <c r="C640" s="560"/>
      <c r="D640" s="118" t="s">
        <v>824</v>
      </c>
      <c r="E640" s="393"/>
      <c r="F640" s="394"/>
      <c r="G640" s="394"/>
      <c r="H640" s="394"/>
      <c r="I640" s="394"/>
      <c r="J640" s="402"/>
      <c r="K640" s="384">
        <f>K628-K639</f>
        <v>648</v>
      </c>
      <c r="L640" s="369">
        <f>L628-L639</f>
        <v>0</v>
      </c>
      <c r="M640" s="369">
        <f>M628-M639</f>
        <v>0</v>
      </c>
      <c r="N640" s="369">
        <f>N628-N639</f>
        <v>162</v>
      </c>
      <c r="O640" s="385">
        <f>O628-O639</f>
        <v>25</v>
      </c>
      <c r="P640" s="370"/>
      <c r="Q640" s="371"/>
      <c r="R640" s="372"/>
      <c r="S640" s="373"/>
      <c r="T640" s="564"/>
    </row>
    <row r="641" spans="1:20" ht="13.5" thickTop="1">
      <c r="A641" s="555">
        <f>A629+1</f>
        <v>39224</v>
      </c>
      <c r="B641" s="565" t="s">
        <v>123</v>
      </c>
      <c r="C641" s="566" t="str">
        <f>$C588</f>
        <v>Szénhidrát</v>
      </c>
      <c r="D641" s="85"/>
      <c r="E641" s="86">
        <f aca="true" t="shared" si="347" ref="E641:E646">F641*4+G641*9+H641*4</f>
        <v>0</v>
      </c>
      <c r="F641" s="87"/>
      <c r="G641" s="87"/>
      <c r="H641" s="88"/>
      <c r="I641" s="88"/>
      <c r="J641" s="378"/>
      <c r="K641" s="386">
        <f aca="true" t="shared" si="348" ref="K641:K650">E641/100*$J641</f>
        <v>0</v>
      </c>
      <c r="L641" s="221">
        <f aca="true" t="shared" si="349" ref="L641:L650">F641/100*$J641</f>
        <v>0</v>
      </c>
      <c r="M641" s="221">
        <f aca="true" t="shared" si="350" ref="M641:M650">G641/100*$J641</f>
        <v>0</v>
      </c>
      <c r="N641" s="221">
        <f aca="true" t="shared" si="351" ref="N641:N650">H641/100*$J641</f>
        <v>0</v>
      </c>
      <c r="O641" s="129">
        <f aca="true" t="shared" si="352" ref="O641:O650">I641/100*$J641</f>
        <v>0</v>
      </c>
      <c r="P641" s="91">
        <f>5.2*R641</f>
        <v>0</v>
      </c>
      <c r="Q641" s="127">
        <f>54/490*P641</f>
        <v>0</v>
      </c>
      <c r="R641" s="92"/>
      <c r="S641" s="93" t="s">
        <v>117</v>
      </c>
      <c r="T641" s="562">
        <f>Súlygrafikon!F56</f>
        <v>0</v>
      </c>
    </row>
    <row r="642" spans="1:20" ht="12.75">
      <c r="A642" s="556"/>
      <c r="B642" s="559"/>
      <c r="C642" s="559"/>
      <c r="D642" s="95"/>
      <c r="E642" s="86">
        <f t="shared" si="347"/>
        <v>0</v>
      </c>
      <c r="F642" s="87"/>
      <c r="G642" s="87"/>
      <c r="H642" s="88"/>
      <c r="I642" s="88"/>
      <c r="J642" s="380"/>
      <c r="K642" s="381">
        <f t="shared" si="348"/>
        <v>0</v>
      </c>
      <c r="L642" s="130">
        <f t="shared" si="349"/>
        <v>0</v>
      </c>
      <c r="M642" s="130">
        <f t="shared" si="350"/>
        <v>0</v>
      </c>
      <c r="N642" s="130">
        <f t="shared" si="351"/>
        <v>0</v>
      </c>
      <c r="O642" s="99">
        <f t="shared" si="352"/>
        <v>0</v>
      </c>
      <c r="P642" s="97">
        <f>8.2*R642</f>
        <v>0</v>
      </c>
      <c r="Q642" s="106">
        <f>54/490*P642</f>
        <v>0</v>
      </c>
      <c r="R642" s="100"/>
      <c r="S642" s="101" t="s">
        <v>118</v>
      </c>
      <c r="T642" s="563"/>
    </row>
    <row r="643" spans="1:20" ht="12.75">
      <c r="A643" s="556"/>
      <c r="B643" s="559"/>
      <c r="C643" s="559"/>
      <c r="D643" s="105"/>
      <c r="E643" s="106">
        <f t="shared" si="347"/>
        <v>0</v>
      </c>
      <c r="F643" s="107"/>
      <c r="G643" s="107"/>
      <c r="H643" s="108"/>
      <c r="I643" s="88"/>
      <c r="J643" s="380"/>
      <c r="K643" s="381">
        <f t="shared" si="348"/>
        <v>0</v>
      </c>
      <c r="L643" s="130">
        <f t="shared" si="349"/>
        <v>0</v>
      </c>
      <c r="M643" s="130">
        <f t="shared" si="350"/>
        <v>0</v>
      </c>
      <c r="N643" s="130">
        <f t="shared" si="351"/>
        <v>0</v>
      </c>
      <c r="O643" s="99">
        <f t="shared" si="352"/>
        <v>0</v>
      </c>
      <c r="P643" s="97">
        <f>11.2*R643</f>
        <v>0</v>
      </c>
      <c r="Q643" s="106">
        <f>54/490*P643</f>
        <v>0</v>
      </c>
      <c r="R643" s="100"/>
      <c r="S643" s="101" t="s">
        <v>119</v>
      </c>
      <c r="T643" s="563"/>
    </row>
    <row r="644" spans="1:20" ht="12.75">
      <c r="A644" s="556"/>
      <c r="B644" s="559"/>
      <c r="C644" s="559"/>
      <c r="D644" s="110"/>
      <c r="E644" s="106">
        <f t="shared" si="347"/>
        <v>0</v>
      </c>
      <c r="F644" s="107"/>
      <c r="G644" s="107"/>
      <c r="H644" s="108"/>
      <c r="I644" s="88"/>
      <c r="J644" s="380"/>
      <c r="K644" s="381">
        <f t="shared" si="348"/>
        <v>0</v>
      </c>
      <c r="L644" s="130">
        <f t="shared" si="349"/>
        <v>0</v>
      </c>
      <c r="M644" s="130">
        <f t="shared" si="350"/>
        <v>0</v>
      </c>
      <c r="N644" s="130">
        <f t="shared" si="351"/>
        <v>0</v>
      </c>
      <c r="O644" s="99">
        <f t="shared" si="352"/>
        <v>0</v>
      </c>
      <c r="P644" s="97">
        <f>19.4*R644</f>
        <v>0</v>
      </c>
      <c r="Q644" s="106">
        <f>54/490*P644</f>
        <v>0</v>
      </c>
      <c r="R644" s="100"/>
      <c r="S644" s="101" t="s">
        <v>121</v>
      </c>
      <c r="T644" s="563"/>
    </row>
    <row r="645" spans="1:20" ht="12.75">
      <c r="A645" s="556"/>
      <c r="B645" s="559"/>
      <c r="C645" s="559"/>
      <c r="D645" s="110"/>
      <c r="E645" s="106">
        <f t="shared" si="347"/>
        <v>0</v>
      </c>
      <c r="F645" s="107"/>
      <c r="G645" s="107"/>
      <c r="H645" s="108"/>
      <c r="I645" s="88"/>
      <c r="J645" s="380"/>
      <c r="K645" s="381">
        <f t="shared" si="348"/>
        <v>0</v>
      </c>
      <c r="L645" s="130">
        <f t="shared" si="349"/>
        <v>0</v>
      </c>
      <c r="M645" s="130">
        <f t="shared" si="350"/>
        <v>0</v>
      </c>
      <c r="N645" s="130">
        <f t="shared" si="351"/>
        <v>0</v>
      </c>
      <c r="O645" s="99">
        <f t="shared" si="352"/>
        <v>0</v>
      </c>
      <c r="P645" s="97"/>
      <c r="Q645" s="106"/>
      <c r="R645" s="100"/>
      <c r="S645" s="101"/>
      <c r="T645" s="563"/>
    </row>
    <row r="646" spans="1:20" ht="12.75">
      <c r="A646" s="556"/>
      <c r="B646" s="559"/>
      <c r="C646" s="559"/>
      <c r="D646" s="110"/>
      <c r="E646" s="106">
        <f t="shared" si="347"/>
        <v>0</v>
      </c>
      <c r="F646" s="107"/>
      <c r="G646" s="107"/>
      <c r="H646" s="108"/>
      <c r="I646" s="88"/>
      <c r="J646" s="380"/>
      <c r="K646" s="381">
        <f t="shared" si="348"/>
        <v>0</v>
      </c>
      <c r="L646" s="130">
        <f t="shared" si="349"/>
        <v>0</v>
      </c>
      <c r="M646" s="130">
        <f t="shared" si="350"/>
        <v>0</v>
      </c>
      <c r="N646" s="130">
        <f t="shared" si="351"/>
        <v>0</v>
      </c>
      <c r="O646" s="99">
        <f t="shared" si="352"/>
        <v>0</v>
      </c>
      <c r="P646" s="97"/>
      <c r="Q646" s="106"/>
      <c r="R646" s="100"/>
      <c r="S646" s="101"/>
      <c r="T646" s="563"/>
    </row>
    <row r="647" spans="1:20" ht="12.75">
      <c r="A647" s="556"/>
      <c r="B647" s="559"/>
      <c r="C647" s="559"/>
      <c r="D647" s="404"/>
      <c r="E647" s="106">
        <f>F647*4+G647*9+H647*4</f>
        <v>0</v>
      </c>
      <c r="F647" s="107"/>
      <c r="G647" s="107"/>
      <c r="H647" s="108"/>
      <c r="I647" s="88"/>
      <c r="J647" s="380"/>
      <c r="K647" s="381">
        <f t="shared" si="348"/>
        <v>0</v>
      </c>
      <c r="L647" s="130">
        <f t="shared" si="349"/>
        <v>0</v>
      </c>
      <c r="M647" s="130">
        <f t="shared" si="350"/>
        <v>0</v>
      </c>
      <c r="N647" s="130">
        <f t="shared" si="351"/>
        <v>0</v>
      </c>
      <c r="O647" s="99">
        <f t="shared" si="352"/>
        <v>0</v>
      </c>
      <c r="P647" s="97"/>
      <c r="Q647" s="106"/>
      <c r="R647" s="100"/>
      <c r="S647" s="101"/>
      <c r="T647" s="563"/>
    </row>
    <row r="648" spans="1:20" ht="12.75">
      <c r="A648" s="556"/>
      <c r="B648" s="559"/>
      <c r="C648" s="559"/>
      <c r="D648" s="110"/>
      <c r="E648" s="106">
        <f>F648*4+G648*9+H648*4</f>
        <v>0</v>
      </c>
      <c r="F648" s="107"/>
      <c r="G648" s="107"/>
      <c r="H648" s="108"/>
      <c r="I648" s="88"/>
      <c r="J648" s="380"/>
      <c r="K648" s="381">
        <f t="shared" si="348"/>
        <v>0</v>
      </c>
      <c r="L648" s="130">
        <f t="shared" si="349"/>
        <v>0</v>
      </c>
      <c r="M648" s="130">
        <f t="shared" si="350"/>
        <v>0</v>
      </c>
      <c r="N648" s="130">
        <f t="shared" si="351"/>
        <v>0</v>
      </c>
      <c r="O648" s="99">
        <f t="shared" si="352"/>
        <v>0</v>
      </c>
      <c r="P648" s="97"/>
      <c r="Q648" s="106"/>
      <c r="R648" s="100"/>
      <c r="S648" s="101"/>
      <c r="T648" s="563"/>
    </row>
    <row r="649" spans="1:20" ht="12.75">
      <c r="A649" s="556"/>
      <c r="B649" s="559"/>
      <c r="C649" s="559"/>
      <c r="D649" s="110"/>
      <c r="E649" s="106">
        <f>F649*4+G649*9+H649*4</f>
        <v>0</v>
      </c>
      <c r="F649" s="107"/>
      <c r="G649" s="107"/>
      <c r="H649" s="108"/>
      <c r="I649" s="88"/>
      <c r="J649" s="380"/>
      <c r="K649" s="381">
        <f t="shared" si="348"/>
        <v>0</v>
      </c>
      <c r="L649" s="130">
        <f t="shared" si="349"/>
        <v>0</v>
      </c>
      <c r="M649" s="130">
        <f t="shared" si="350"/>
        <v>0</v>
      </c>
      <c r="N649" s="130">
        <f t="shared" si="351"/>
        <v>0</v>
      </c>
      <c r="O649" s="99">
        <f t="shared" si="352"/>
        <v>0</v>
      </c>
      <c r="P649" s="97"/>
      <c r="Q649" s="106"/>
      <c r="R649" s="100"/>
      <c r="S649" s="101"/>
      <c r="T649" s="563"/>
    </row>
    <row r="650" spans="1:20" ht="13.5" thickBot="1">
      <c r="A650" s="556"/>
      <c r="B650" s="559"/>
      <c r="C650" s="559"/>
      <c r="D650" s="114"/>
      <c r="E650" s="106">
        <f>F650*4+G650*9+H650*4</f>
        <v>0</v>
      </c>
      <c r="F650" s="107"/>
      <c r="G650" s="107"/>
      <c r="H650" s="108"/>
      <c r="I650" s="108"/>
      <c r="J650" s="387"/>
      <c r="K650" s="381">
        <f t="shared" si="348"/>
        <v>0</v>
      </c>
      <c r="L650" s="130">
        <f t="shared" si="349"/>
        <v>0</v>
      </c>
      <c r="M650" s="130">
        <f t="shared" si="350"/>
        <v>0</v>
      </c>
      <c r="N650" s="130">
        <f t="shared" si="351"/>
        <v>0</v>
      </c>
      <c r="O650" s="144">
        <f t="shared" si="352"/>
        <v>0</v>
      </c>
      <c r="P650" s="115"/>
      <c r="Q650" s="267"/>
      <c r="R650" s="116"/>
      <c r="S650" s="117"/>
      <c r="T650" s="563"/>
    </row>
    <row r="651" spans="1:20" ht="13.5" thickBot="1">
      <c r="A651" s="556"/>
      <c r="B651" s="559"/>
      <c r="C651" s="559"/>
      <c r="D651" s="118" t="s">
        <v>657</v>
      </c>
      <c r="E651" s="393"/>
      <c r="F651" s="394"/>
      <c r="G651" s="394"/>
      <c r="H651" s="394"/>
      <c r="I651" s="394"/>
      <c r="J651" s="382">
        <f aca="true" t="shared" si="353" ref="J651:O651">SUM(J641:J650)</f>
        <v>0</v>
      </c>
      <c r="K651" s="383">
        <f t="shared" si="353"/>
        <v>0</v>
      </c>
      <c r="L651" s="121">
        <f t="shared" si="353"/>
        <v>0</v>
      </c>
      <c r="M651" s="121">
        <f t="shared" si="353"/>
        <v>0</v>
      </c>
      <c r="N651" s="121">
        <f t="shared" si="353"/>
        <v>0</v>
      </c>
      <c r="O651" s="122">
        <f t="shared" si="353"/>
        <v>0</v>
      </c>
      <c r="P651" s="123">
        <f>SUM(P643:P650)</f>
        <v>0</v>
      </c>
      <c r="Q651" s="120">
        <f>SUM(Q643:Q650)</f>
        <v>0</v>
      </c>
      <c r="R651" s="121"/>
      <c r="S651" s="122"/>
      <c r="T651" s="563"/>
    </row>
    <row r="652" spans="1:20" ht="13.5" thickBot="1">
      <c r="A652" s="557"/>
      <c r="B652" s="560"/>
      <c r="C652" s="560"/>
      <c r="D652" s="118" t="s">
        <v>824</v>
      </c>
      <c r="E652" s="393"/>
      <c r="F652" s="394"/>
      <c r="G652" s="394"/>
      <c r="H652" s="394"/>
      <c r="I652" s="394"/>
      <c r="J652" s="402"/>
      <c r="K652" s="384">
        <f>K628-K651</f>
        <v>648</v>
      </c>
      <c r="L652" s="369">
        <f>L628-L651</f>
        <v>0</v>
      </c>
      <c r="M652" s="369">
        <f>M628-M651</f>
        <v>0</v>
      </c>
      <c r="N652" s="369">
        <f>N628-N651</f>
        <v>162</v>
      </c>
      <c r="O652" s="385">
        <f>O628-O651</f>
        <v>25</v>
      </c>
      <c r="P652" s="370"/>
      <c r="Q652" s="371"/>
      <c r="R652" s="372"/>
      <c r="S652" s="373"/>
      <c r="T652" s="564"/>
    </row>
    <row r="653" spans="1:20" ht="13.5" thickTop="1">
      <c r="A653" s="555">
        <f>A641+1</f>
        <v>39225</v>
      </c>
      <c r="B653" s="565" t="s">
        <v>137</v>
      </c>
      <c r="C653" s="566" t="str">
        <f>$C600</f>
        <v>Gyümölcs</v>
      </c>
      <c r="D653" s="85"/>
      <c r="E653" s="86">
        <f aca="true" t="shared" si="354" ref="E653:E662">F653*4+G653*9+H653*4</f>
        <v>0</v>
      </c>
      <c r="F653" s="87"/>
      <c r="G653" s="87"/>
      <c r="H653" s="88"/>
      <c r="I653" s="88"/>
      <c r="J653" s="378"/>
      <c r="K653" s="386">
        <f aca="true" t="shared" si="355" ref="K653:K662">E653/100*$J653</f>
        <v>0</v>
      </c>
      <c r="L653" s="221">
        <f aca="true" t="shared" si="356" ref="L653:L662">F653/100*$J653</f>
        <v>0</v>
      </c>
      <c r="M653" s="221">
        <f aca="true" t="shared" si="357" ref="M653:M662">G653/100*$J653</f>
        <v>0</v>
      </c>
      <c r="N653" s="221">
        <f aca="true" t="shared" si="358" ref="N653:N662">H653/100*$J653</f>
        <v>0</v>
      </c>
      <c r="O653" s="129">
        <f aca="true" t="shared" si="359" ref="O653:O662">I653/100*$J653</f>
        <v>0</v>
      </c>
      <c r="P653" s="91">
        <f>5.2*R653</f>
        <v>0</v>
      </c>
      <c r="Q653" s="127">
        <f>54/490*P653</f>
        <v>0</v>
      </c>
      <c r="R653" s="92"/>
      <c r="S653" s="93" t="s">
        <v>117</v>
      </c>
      <c r="T653" s="562">
        <f>Súlygrafikon!F57</f>
        <v>0</v>
      </c>
    </row>
    <row r="654" spans="1:20" ht="12.75">
      <c r="A654" s="556"/>
      <c r="B654" s="559"/>
      <c r="C654" s="559"/>
      <c r="D654" s="95"/>
      <c r="E654" s="86">
        <f t="shared" si="354"/>
        <v>0</v>
      </c>
      <c r="F654" s="87"/>
      <c r="G654" s="87"/>
      <c r="H654" s="88"/>
      <c r="I654" s="88"/>
      <c r="J654" s="380"/>
      <c r="K654" s="381">
        <f t="shared" si="355"/>
        <v>0</v>
      </c>
      <c r="L654" s="130">
        <f t="shared" si="356"/>
        <v>0</v>
      </c>
      <c r="M654" s="130">
        <f t="shared" si="357"/>
        <v>0</v>
      </c>
      <c r="N654" s="130">
        <f t="shared" si="358"/>
        <v>0</v>
      </c>
      <c r="O654" s="99">
        <f t="shared" si="359"/>
        <v>0</v>
      </c>
      <c r="P654" s="97">
        <f>8.2*R654</f>
        <v>82</v>
      </c>
      <c r="Q654" s="106">
        <f>54/490*P654</f>
        <v>9.036734693877552</v>
      </c>
      <c r="R654" s="100">
        <v>10</v>
      </c>
      <c r="S654" s="101" t="s">
        <v>118</v>
      </c>
      <c r="T654" s="563"/>
    </row>
    <row r="655" spans="1:20" ht="12.75">
      <c r="A655" s="556"/>
      <c r="B655" s="559"/>
      <c r="C655" s="559"/>
      <c r="D655" s="105"/>
      <c r="E655" s="106">
        <f t="shared" si="354"/>
        <v>0</v>
      </c>
      <c r="F655" s="107"/>
      <c r="G655" s="107"/>
      <c r="H655" s="108"/>
      <c r="I655" s="88"/>
      <c r="J655" s="380"/>
      <c r="K655" s="381">
        <f t="shared" si="355"/>
        <v>0</v>
      </c>
      <c r="L655" s="130">
        <f t="shared" si="356"/>
        <v>0</v>
      </c>
      <c r="M655" s="130">
        <f t="shared" si="357"/>
        <v>0</v>
      </c>
      <c r="N655" s="130">
        <f t="shared" si="358"/>
        <v>0</v>
      </c>
      <c r="O655" s="99">
        <f t="shared" si="359"/>
        <v>0</v>
      </c>
      <c r="P655" s="97">
        <f>11.2*R655</f>
        <v>0</v>
      </c>
      <c r="Q655" s="106">
        <f>54/490*P655</f>
        <v>0</v>
      </c>
      <c r="R655" s="100"/>
      <c r="S655" s="101" t="s">
        <v>119</v>
      </c>
      <c r="T655" s="563"/>
    </row>
    <row r="656" spans="1:20" ht="12.75">
      <c r="A656" s="556"/>
      <c r="B656" s="559"/>
      <c r="C656" s="559"/>
      <c r="D656" s="95"/>
      <c r="E656" s="106">
        <f t="shared" si="354"/>
        <v>0</v>
      </c>
      <c r="F656" s="107"/>
      <c r="G656" s="107"/>
      <c r="H656" s="108"/>
      <c r="I656" s="88"/>
      <c r="J656" s="380"/>
      <c r="K656" s="381">
        <f t="shared" si="355"/>
        <v>0</v>
      </c>
      <c r="L656" s="130">
        <f t="shared" si="356"/>
        <v>0</v>
      </c>
      <c r="M656" s="130">
        <f t="shared" si="357"/>
        <v>0</v>
      </c>
      <c r="N656" s="130">
        <f t="shared" si="358"/>
        <v>0</v>
      </c>
      <c r="O656" s="99">
        <f t="shared" si="359"/>
        <v>0</v>
      </c>
      <c r="P656" s="97">
        <f>19.4*R656</f>
        <v>0</v>
      </c>
      <c r="Q656" s="106">
        <f>54/490*P656</f>
        <v>0</v>
      </c>
      <c r="R656" s="100"/>
      <c r="S656" s="101" t="s">
        <v>121</v>
      </c>
      <c r="T656" s="563"/>
    </row>
    <row r="657" spans="1:20" ht="12.75">
      <c r="A657" s="556"/>
      <c r="B657" s="559"/>
      <c r="C657" s="559"/>
      <c r="D657" s="95"/>
      <c r="E657" s="106">
        <f t="shared" si="354"/>
        <v>0</v>
      </c>
      <c r="F657" s="107"/>
      <c r="G657" s="107"/>
      <c r="H657" s="108"/>
      <c r="I657" s="88"/>
      <c r="J657" s="380"/>
      <c r="K657" s="381">
        <f t="shared" si="355"/>
        <v>0</v>
      </c>
      <c r="L657" s="130">
        <f t="shared" si="356"/>
        <v>0</v>
      </c>
      <c r="M657" s="130">
        <f t="shared" si="357"/>
        <v>0</v>
      </c>
      <c r="N657" s="130">
        <f t="shared" si="358"/>
        <v>0</v>
      </c>
      <c r="O657" s="99">
        <f t="shared" si="359"/>
        <v>0</v>
      </c>
      <c r="P657" s="97"/>
      <c r="Q657" s="106"/>
      <c r="R657" s="100"/>
      <c r="S657" s="101"/>
      <c r="T657" s="563"/>
    </row>
    <row r="658" spans="1:20" ht="12.75">
      <c r="A658" s="556"/>
      <c r="B658" s="559"/>
      <c r="C658" s="559"/>
      <c r="D658" s="364"/>
      <c r="E658" s="106">
        <f t="shared" si="354"/>
        <v>0</v>
      </c>
      <c r="F658" s="107"/>
      <c r="G658" s="107"/>
      <c r="H658" s="108"/>
      <c r="I658" s="88"/>
      <c r="J658" s="380"/>
      <c r="K658" s="381">
        <f t="shared" si="355"/>
        <v>0</v>
      </c>
      <c r="L658" s="130">
        <f t="shared" si="356"/>
        <v>0</v>
      </c>
      <c r="M658" s="130">
        <f t="shared" si="357"/>
        <v>0</v>
      </c>
      <c r="N658" s="130">
        <f t="shared" si="358"/>
        <v>0</v>
      </c>
      <c r="O658" s="99">
        <f t="shared" si="359"/>
        <v>0</v>
      </c>
      <c r="P658" s="97"/>
      <c r="Q658" s="106"/>
      <c r="R658" s="100"/>
      <c r="S658" s="101"/>
      <c r="T658" s="563"/>
    </row>
    <row r="659" spans="1:20" ht="12.75">
      <c r="A659" s="556"/>
      <c r="B659" s="559"/>
      <c r="C659" s="559"/>
      <c r="D659" s="105"/>
      <c r="E659" s="106">
        <f t="shared" si="354"/>
        <v>0</v>
      </c>
      <c r="F659" s="107"/>
      <c r="G659" s="107"/>
      <c r="H659" s="108"/>
      <c r="I659" s="88"/>
      <c r="J659" s="380"/>
      <c r="K659" s="381">
        <f t="shared" si="355"/>
        <v>0</v>
      </c>
      <c r="L659" s="130">
        <f t="shared" si="356"/>
        <v>0</v>
      </c>
      <c r="M659" s="130">
        <f t="shared" si="357"/>
        <v>0</v>
      </c>
      <c r="N659" s="130">
        <f t="shared" si="358"/>
        <v>0</v>
      </c>
      <c r="O659" s="99">
        <f t="shared" si="359"/>
        <v>0</v>
      </c>
      <c r="P659" s="97"/>
      <c r="Q659" s="106"/>
      <c r="R659" s="100"/>
      <c r="S659" s="101"/>
      <c r="T659" s="563"/>
    </row>
    <row r="660" spans="1:20" ht="12.75">
      <c r="A660" s="556"/>
      <c r="B660" s="559"/>
      <c r="C660" s="559"/>
      <c r="D660" s="110"/>
      <c r="E660" s="106">
        <f t="shared" si="354"/>
        <v>0</v>
      </c>
      <c r="F660" s="107"/>
      <c r="G660" s="107"/>
      <c r="H660" s="108"/>
      <c r="I660" s="88"/>
      <c r="J660" s="380"/>
      <c r="K660" s="381">
        <f t="shared" si="355"/>
        <v>0</v>
      </c>
      <c r="L660" s="130">
        <f t="shared" si="356"/>
        <v>0</v>
      </c>
      <c r="M660" s="130">
        <f t="shared" si="357"/>
        <v>0</v>
      </c>
      <c r="N660" s="130">
        <f t="shared" si="358"/>
        <v>0</v>
      </c>
      <c r="O660" s="99">
        <f t="shared" si="359"/>
        <v>0</v>
      </c>
      <c r="P660" s="97"/>
      <c r="Q660" s="106"/>
      <c r="R660" s="100"/>
      <c r="S660" s="101"/>
      <c r="T660" s="563"/>
    </row>
    <row r="661" spans="1:20" ht="12.75">
      <c r="A661" s="556"/>
      <c r="B661" s="559"/>
      <c r="C661" s="559"/>
      <c r="D661" s="95"/>
      <c r="E661" s="106">
        <f t="shared" si="354"/>
        <v>0</v>
      </c>
      <c r="F661" s="107"/>
      <c r="G661" s="107"/>
      <c r="H661" s="108"/>
      <c r="I661" s="88"/>
      <c r="J661" s="380"/>
      <c r="K661" s="381">
        <f t="shared" si="355"/>
        <v>0</v>
      </c>
      <c r="L661" s="130">
        <f t="shared" si="356"/>
        <v>0</v>
      </c>
      <c r="M661" s="130">
        <f t="shared" si="357"/>
        <v>0</v>
      </c>
      <c r="N661" s="130">
        <f t="shared" si="358"/>
        <v>0</v>
      </c>
      <c r="O661" s="99">
        <f t="shared" si="359"/>
        <v>0</v>
      </c>
      <c r="P661" s="97"/>
      <c r="Q661" s="106"/>
      <c r="R661" s="100"/>
      <c r="S661" s="101"/>
      <c r="T661" s="563"/>
    </row>
    <row r="662" spans="1:20" ht="13.5" thickBot="1">
      <c r="A662" s="556"/>
      <c r="B662" s="559"/>
      <c r="C662" s="559"/>
      <c r="D662" s="114"/>
      <c r="E662" s="106">
        <f t="shared" si="354"/>
        <v>0</v>
      </c>
      <c r="F662" s="107"/>
      <c r="G662" s="107"/>
      <c r="H662" s="108"/>
      <c r="I662" s="108"/>
      <c r="J662" s="387"/>
      <c r="K662" s="388">
        <f t="shared" si="355"/>
        <v>0</v>
      </c>
      <c r="L662" s="143">
        <f t="shared" si="356"/>
        <v>0</v>
      </c>
      <c r="M662" s="143">
        <f t="shared" si="357"/>
        <v>0</v>
      </c>
      <c r="N662" s="143">
        <f t="shared" si="358"/>
        <v>0</v>
      </c>
      <c r="O662" s="144">
        <f t="shared" si="359"/>
        <v>0</v>
      </c>
      <c r="P662" s="115"/>
      <c r="Q662" s="267"/>
      <c r="R662" s="116"/>
      <c r="S662" s="117"/>
      <c r="T662" s="563"/>
    </row>
    <row r="663" spans="1:20" ht="13.5" thickBot="1">
      <c r="A663" s="556"/>
      <c r="B663" s="559"/>
      <c r="C663" s="559"/>
      <c r="D663" s="118" t="s">
        <v>657</v>
      </c>
      <c r="E663" s="393"/>
      <c r="F663" s="394"/>
      <c r="G663" s="394"/>
      <c r="H663" s="394"/>
      <c r="I663" s="394"/>
      <c r="J663" s="382">
        <f aca="true" t="shared" si="360" ref="J663:O663">SUM(J653:J662)</f>
        <v>0</v>
      </c>
      <c r="K663" s="383">
        <f t="shared" si="360"/>
        <v>0</v>
      </c>
      <c r="L663" s="121">
        <f t="shared" si="360"/>
        <v>0</v>
      </c>
      <c r="M663" s="121">
        <f t="shared" si="360"/>
        <v>0</v>
      </c>
      <c r="N663" s="121">
        <f t="shared" si="360"/>
        <v>0</v>
      </c>
      <c r="O663" s="122">
        <f t="shared" si="360"/>
        <v>0</v>
      </c>
      <c r="P663" s="123">
        <f>SUM(P655:P662)</f>
        <v>0</v>
      </c>
      <c r="Q663" s="120">
        <f>SUM(Q655:Q662)</f>
        <v>0</v>
      </c>
      <c r="R663" s="121"/>
      <c r="S663" s="122"/>
      <c r="T663" s="563"/>
    </row>
    <row r="664" spans="1:20" ht="13.5" thickBot="1">
      <c r="A664" s="557"/>
      <c r="B664" s="560"/>
      <c r="C664" s="560"/>
      <c r="D664" s="118" t="s">
        <v>824</v>
      </c>
      <c r="E664" s="393"/>
      <c r="F664" s="394"/>
      <c r="G664" s="394"/>
      <c r="H664" s="394"/>
      <c r="I664" s="394"/>
      <c r="J664" s="402"/>
      <c r="K664" s="384">
        <f>K628-K663</f>
        <v>648</v>
      </c>
      <c r="L664" s="369">
        <f>L628-L663</f>
        <v>0</v>
      </c>
      <c r="M664" s="369">
        <f>M628-M663</f>
        <v>0</v>
      </c>
      <c r="N664" s="369">
        <f>N628-N663</f>
        <v>162</v>
      </c>
      <c r="O664" s="385">
        <f>O628-O663</f>
        <v>25</v>
      </c>
      <c r="P664" s="370"/>
      <c r="Q664" s="371"/>
      <c r="R664" s="372"/>
      <c r="S664" s="373"/>
      <c r="T664" s="564"/>
    </row>
    <row r="665" spans="1:20" ht="13.5" thickTop="1">
      <c r="A665" s="555">
        <f>A653+1</f>
        <v>39226</v>
      </c>
      <c r="B665" s="565" t="s">
        <v>138</v>
      </c>
      <c r="C665" s="566" t="str">
        <f>$C612</f>
        <v>Protein</v>
      </c>
      <c r="D665" s="85"/>
      <c r="E665" s="86">
        <f aca="true" t="shared" si="361" ref="E665:E674">F665*4+G665*9+H665*4</f>
        <v>0</v>
      </c>
      <c r="F665" s="153"/>
      <c r="G665" s="153"/>
      <c r="H665" s="153"/>
      <c r="I665" s="285"/>
      <c r="J665" s="378"/>
      <c r="K665" s="386">
        <f aca="true" t="shared" si="362" ref="K665:K674">E665/100*$J665</f>
        <v>0</v>
      </c>
      <c r="L665" s="221">
        <f aca="true" t="shared" si="363" ref="L665:L674">F665/100*$J665</f>
        <v>0</v>
      </c>
      <c r="M665" s="221">
        <f aca="true" t="shared" si="364" ref="M665:M674">G665/100*$J665</f>
        <v>0</v>
      </c>
      <c r="N665" s="221">
        <f aca="true" t="shared" si="365" ref="N665:N674">H665/100*$J665</f>
        <v>0</v>
      </c>
      <c r="O665" s="129">
        <f aca="true" t="shared" si="366" ref="O665:O674">I665/100*$J665</f>
        <v>0</v>
      </c>
      <c r="P665" s="91">
        <f>5.2*R665</f>
        <v>286</v>
      </c>
      <c r="Q665" s="127">
        <f>54/490*P665</f>
        <v>31.518367346938778</v>
      </c>
      <c r="R665" s="92">
        <v>55</v>
      </c>
      <c r="S665" s="93" t="s">
        <v>117</v>
      </c>
      <c r="T665" s="562">
        <f>Súlygrafikon!F58</f>
        <v>0</v>
      </c>
    </row>
    <row r="666" spans="1:20" ht="12.75">
      <c r="A666" s="556"/>
      <c r="B666" s="559"/>
      <c r="C666" s="559"/>
      <c r="D666" s="358"/>
      <c r="E666" s="86">
        <f t="shared" si="361"/>
        <v>0</v>
      </c>
      <c r="F666" s="87"/>
      <c r="G666" s="87"/>
      <c r="H666" s="88"/>
      <c r="I666" s="286"/>
      <c r="J666" s="380"/>
      <c r="K666" s="381">
        <f t="shared" si="362"/>
        <v>0</v>
      </c>
      <c r="L666" s="130">
        <f t="shared" si="363"/>
        <v>0</v>
      </c>
      <c r="M666" s="130">
        <f t="shared" si="364"/>
        <v>0</v>
      </c>
      <c r="N666" s="130">
        <f t="shared" si="365"/>
        <v>0</v>
      </c>
      <c r="O666" s="99">
        <f t="shared" si="366"/>
        <v>0</v>
      </c>
      <c r="P666" s="97">
        <f>8.2*R666</f>
        <v>0</v>
      </c>
      <c r="Q666" s="106">
        <f>54/490*P666</f>
        <v>0</v>
      </c>
      <c r="R666" s="100"/>
      <c r="S666" s="101" t="s">
        <v>118</v>
      </c>
      <c r="T666" s="563"/>
    </row>
    <row r="667" spans="1:20" ht="12.75">
      <c r="A667" s="556"/>
      <c r="B667" s="559"/>
      <c r="C667" s="559"/>
      <c r="D667" s="105"/>
      <c r="E667" s="106">
        <f t="shared" si="361"/>
        <v>0</v>
      </c>
      <c r="F667" s="107"/>
      <c r="G667" s="107"/>
      <c r="H667" s="108"/>
      <c r="I667" s="88"/>
      <c r="J667" s="380"/>
      <c r="K667" s="381">
        <f t="shared" si="362"/>
        <v>0</v>
      </c>
      <c r="L667" s="130">
        <f t="shared" si="363"/>
        <v>0</v>
      </c>
      <c r="M667" s="130">
        <f t="shared" si="364"/>
        <v>0</v>
      </c>
      <c r="N667" s="130">
        <f t="shared" si="365"/>
        <v>0</v>
      </c>
      <c r="O667" s="99">
        <f t="shared" si="366"/>
        <v>0</v>
      </c>
      <c r="P667" s="97">
        <f>11.2*R667</f>
        <v>0</v>
      </c>
      <c r="Q667" s="106">
        <f>54/490*P667</f>
        <v>0</v>
      </c>
      <c r="R667" s="100"/>
      <c r="S667" s="101" t="s">
        <v>119</v>
      </c>
      <c r="T667" s="563"/>
    </row>
    <row r="668" spans="1:20" ht="12.75">
      <c r="A668" s="556"/>
      <c r="B668" s="559"/>
      <c r="C668" s="559"/>
      <c r="D668" s="95"/>
      <c r="E668" s="106">
        <f t="shared" si="361"/>
        <v>0</v>
      </c>
      <c r="F668" s="107"/>
      <c r="G668" s="107"/>
      <c r="H668" s="108"/>
      <c r="I668" s="88"/>
      <c r="J668" s="380"/>
      <c r="K668" s="381">
        <f t="shared" si="362"/>
        <v>0</v>
      </c>
      <c r="L668" s="130">
        <f t="shared" si="363"/>
        <v>0</v>
      </c>
      <c r="M668" s="130">
        <f t="shared" si="364"/>
        <v>0</v>
      </c>
      <c r="N668" s="130">
        <f t="shared" si="365"/>
        <v>0</v>
      </c>
      <c r="O668" s="99">
        <f t="shared" si="366"/>
        <v>0</v>
      </c>
      <c r="P668" s="97">
        <f>19.4*R668</f>
        <v>0</v>
      </c>
      <c r="Q668" s="106">
        <f>54/490*P668</f>
        <v>0</v>
      </c>
      <c r="R668" s="100"/>
      <c r="S668" s="101" t="s">
        <v>121</v>
      </c>
      <c r="T668" s="563"/>
    </row>
    <row r="669" spans="1:20" ht="12.75">
      <c r="A669" s="556"/>
      <c r="B669" s="559"/>
      <c r="C669" s="559"/>
      <c r="D669" s="110"/>
      <c r="E669" s="106">
        <f t="shared" si="361"/>
        <v>0</v>
      </c>
      <c r="F669" s="107"/>
      <c r="G669" s="107"/>
      <c r="H669" s="108"/>
      <c r="I669" s="88"/>
      <c r="J669" s="380"/>
      <c r="K669" s="381">
        <f t="shared" si="362"/>
        <v>0</v>
      </c>
      <c r="L669" s="130">
        <f t="shared" si="363"/>
        <v>0</v>
      </c>
      <c r="M669" s="130">
        <f t="shared" si="364"/>
        <v>0</v>
      </c>
      <c r="N669" s="130">
        <f t="shared" si="365"/>
        <v>0</v>
      </c>
      <c r="O669" s="99">
        <f t="shared" si="366"/>
        <v>0</v>
      </c>
      <c r="P669" s="97"/>
      <c r="Q669" s="106"/>
      <c r="R669" s="100"/>
      <c r="S669" s="101"/>
      <c r="T669" s="563"/>
    </row>
    <row r="670" spans="1:20" ht="12.75">
      <c r="A670" s="556"/>
      <c r="B670" s="559"/>
      <c r="C670" s="559"/>
      <c r="D670" s="110"/>
      <c r="E670" s="106">
        <f t="shared" si="361"/>
        <v>0</v>
      </c>
      <c r="F670" s="107"/>
      <c r="G670" s="107"/>
      <c r="H670" s="108"/>
      <c r="I670" s="88"/>
      <c r="J670" s="380"/>
      <c r="K670" s="381">
        <f t="shared" si="362"/>
        <v>0</v>
      </c>
      <c r="L670" s="130">
        <f t="shared" si="363"/>
        <v>0</v>
      </c>
      <c r="M670" s="130">
        <f t="shared" si="364"/>
        <v>0</v>
      </c>
      <c r="N670" s="130">
        <f t="shared" si="365"/>
        <v>0</v>
      </c>
      <c r="O670" s="99">
        <f t="shared" si="366"/>
        <v>0</v>
      </c>
      <c r="P670" s="97"/>
      <c r="Q670" s="106"/>
      <c r="R670" s="100"/>
      <c r="S670" s="101"/>
      <c r="T670" s="563"/>
    </row>
    <row r="671" spans="1:20" ht="12.75">
      <c r="A671" s="556"/>
      <c r="B671" s="559"/>
      <c r="C671" s="559"/>
      <c r="D671" s="397"/>
      <c r="E671" s="106">
        <f t="shared" si="361"/>
        <v>0</v>
      </c>
      <c r="F671" s="107"/>
      <c r="G671" s="107"/>
      <c r="H671" s="108"/>
      <c r="I671" s="88"/>
      <c r="J671" s="380"/>
      <c r="K671" s="381">
        <f t="shared" si="362"/>
        <v>0</v>
      </c>
      <c r="L671" s="130">
        <f t="shared" si="363"/>
        <v>0</v>
      </c>
      <c r="M671" s="130">
        <f t="shared" si="364"/>
        <v>0</v>
      </c>
      <c r="N671" s="130">
        <f t="shared" si="365"/>
        <v>0</v>
      </c>
      <c r="O671" s="99">
        <f t="shared" si="366"/>
        <v>0</v>
      </c>
      <c r="P671" s="97"/>
      <c r="Q671" s="106"/>
      <c r="R671" s="100"/>
      <c r="S671" s="101"/>
      <c r="T671" s="563"/>
    </row>
    <row r="672" spans="1:20" ht="12.75">
      <c r="A672" s="556"/>
      <c r="B672" s="559"/>
      <c r="C672" s="559"/>
      <c r="D672" s="110"/>
      <c r="E672" s="106">
        <f t="shared" si="361"/>
        <v>0</v>
      </c>
      <c r="F672" s="107"/>
      <c r="G672" s="107"/>
      <c r="H672" s="108"/>
      <c r="I672" s="88"/>
      <c r="J672" s="380"/>
      <c r="K672" s="381">
        <f t="shared" si="362"/>
        <v>0</v>
      </c>
      <c r="L672" s="130">
        <f t="shared" si="363"/>
        <v>0</v>
      </c>
      <c r="M672" s="130">
        <f t="shared" si="364"/>
        <v>0</v>
      </c>
      <c r="N672" s="130">
        <f t="shared" si="365"/>
        <v>0</v>
      </c>
      <c r="O672" s="99">
        <f t="shared" si="366"/>
        <v>0</v>
      </c>
      <c r="P672" s="97"/>
      <c r="Q672" s="106"/>
      <c r="R672" s="100"/>
      <c r="S672" s="101"/>
      <c r="T672" s="563"/>
    </row>
    <row r="673" spans="1:20" ht="12.75">
      <c r="A673" s="556"/>
      <c r="B673" s="559"/>
      <c r="C673" s="559"/>
      <c r="D673" s="110"/>
      <c r="E673" s="106">
        <f t="shared" si="361"/>
        <v>0</v>
      </c>
      <c r="F673" s="107"/>
      <c r="G673" s="107"/>
      <c r="H673" s="108"/>
      <c r="I673" s="88"/>
      <c r="J673" s="380"/>
      <c r="K673" s="381">
        <f t="shared" si="362"/>
        <v>0</v>
      </c>
      <c r="L673" s="130">
        <f t="shared" si="363"/>
        <v>0</v>
      </c>
      <c r="M673" s="130">
        <f t="shared" si="364"/>
        <v>0</v>
      </c>
      <c r="N673" s="130">
        <f t="shared" si="365"/>
        <v>0</v>
      </c>
      <c r="O673" s="99">
        <f t="shared" si="366"/>
        <v>0</v>
      </c>
      <c r="P673" s="97"/>
      <c r="Q673" s="106"/>
      <c r="R673" s="100"/>
      <c r="S673" s="101"/>
      <c r="T673" s="563"/>
    </row>
    <row r="674" spans="1:20" ht="13.5" thickBot="1">
      <c r="A674" s="556"/>
      <c r="B674" s="559"/>
      <c r="C674" s="559"/>
      <c r="D674" s="114"/>
      <c r="E674" s="106">
        <f t="shared" si="361"/>
        <v>0</v>
      </c>
      <c r="F674" s="107"/>
      <c r="G674" s="107"/>
      <c r="H674" s="108"/>
      <c r="I674" s="108"/>
      <c r="J674" s="387"/>
      <c r="K674" s="388">
        <f t="shared" si="362"/>
        <v>0</v>
      </c>
      <c r="L674" s="143">
        <f t="shared" si="363"/>
        <v>0</v>
      </c>
      <c r="M674" s="143">
        <f t="shared" si="364"/>
        <v>0</v>
      </c>
      <c r="N674" s="143">
        <f t="shared" si="365"/>
        <v>0</v>
      </c>
      <c r="O674" s="144">
        <f t="shared" si="366"/>
        <v>0</v>
      </c>
      <c r="P674" s="115"/>
      <c r="Q674" s="267"/>
      <c r="R674" s="116"/>
      <c r="S674" s="117"/>
      <c r="T674" s="563"/>
    </row>
    <row r="675" spans="1:20" ht="13.5" thickBot="1">
      <c r="A675" s="556"/>
      <c r="B675" s="559"/>
      <c r="C675" s="559"/>
      <c r="D675" s="118" t="s">
        <v>657</v>
      </c>
      <c r="E675" s="393"/>
      <c r="F675" s="394"/>
      <c r="G675" s="394"/>
      <c r="H675" s="394"/>
      <c r="I675" s="394"/>
      <c r="J675" s="382">
        <f aca="true" t="shared" si="367" ref="J675:O675">SUM(J665:J674)</f>
        <v>0</v>
      </c>
      <c r="K675" s="383">
        <f t="shared" si="367"/>
        <v>0</v>
      </c>
      <c r="L675" s="121">
        <f t="shared" si="367"/>
        <v>0</v>
      </c>
      <c r="M675" s="121">
        <f t="shared" si="367"/>
        <v>0</v>
      </c>
      <c r="N675" s="121">
        <f t="shared" si="367"/>
        <v>0</v>
      </c>
      <c r="O675" s="122">
        <f t="shared" si="367"/>
        <v>0</v>
      </c>
      <c r="P675" s="123">
        <f>SUM(P667:P674)</f>
        <v>0</v>
      </c>
      <c r="Q675" s="120">
        <f>SUM(Q667:Q674)</f>
        <v>0</v>
      </c>
      <c r="R675" s="121"/>
      <c r="S675" s="122"/>
      <c r="T675" s="563"/>
    </row>
    <row r="676" spans="1:20" ht="13.5" thickBot="1">
      <c r="A676" s="557"/>
      <c r="B676" s="560"/>
      <c r="C676" s="560"/>
      <c r="D676" s="118" t="s">
        <v>824</v>
      </c>
      <c r="E676" s="393"/>
      <c r="F676" s="394"/>
      <c r="G676" s="394"/>
      <c r="H676" s="394"/>
      <c r="I676" s="394"/>
      <c r="J676" s="402"/>
      <c r="K676" s="384">
        <f>K628-K675</f>
        <v>648</v>
      </c>
      <c r="L676" s="369">
        <f>L628-L675</f>
        <v>0</v>
      </c>
      <c r="M676" s="369">
        <f>M628-M675</f>
        <v>0</v>
      </c>
      <c r="N676" s="369">
        <f>N628-N675</f>
        <v>162</v>
      </c>
      <c r="O676" s="385">
        <f>O628-O675</f>
        <v>25</v>
      </c>
      <c r="P676" s="370"/>
      <c r="Q676" s="371"/>
      <c r="R676" s="372"/>
      <c r="S676" s="373"/>
      <c r="T676" s="564"/>
    </row>
    <row r="677" spans="1:20" ht="13.5" thickTop="1">
      <c r="A677" s="555">
        <f>A665+1</f>
        <v>39227</v>
      </c>
      <c r="B677" s="565" t="s">
        <v>139</v>
      </c>
      <c r="C677" s="566" t="str">
        <f>$C629</f>
        <v>Keményítő</v>
      </c>
      <c r="D677" s="85"/>
      <c r="E677" s="86">
        <f aca="true" t="shared" si="368" ref="E677:E686">F677*4+G677*9+H677*4</f>
        <v>0</v>
      </c>
      <c r="F677" s="87"/>
      <c r="G677" s="87"/>
      <c r="H677" s="88"/>
      <c r="I677" s="88"/>
      <c r="J677" s="378"/>
      <c r="K677" s="381">
        <f aca="true" t="shared" si="369" ref="K677:K686">E677/100*$J677</f>
        <v>0</v>
      </c>
      <c r="L677" s="130">
        <f aca="true" t="shared" si="370" ref="L677:L686">F677/100*$J677</f>
        <v>0</v>
      </c>
      <c r="M677" s="130">
        <f aca="true" t="shared" si="371" ref="M677:M686">G677/100*$J677</f>
        <v>0</v>
      </c>
      <c r="N677" s="130">
        <f aca="true" t="shared" si="372" ref="N677:N686">H677/100*$J677</f>
        <v>0</v>
      </c>
      <c r="O677" s="282">
        <f aca="true" t="shared" si="373" ref="O677:O686">I677/100*$J677</f>
        <v>0</v>
      </c>
      <c r="P677" s="91">
        <f>5.2*R677</f>
        <v>0</v>
      </c>
      <c r="Q677" s="127">
        <f>54/490*P677</f>
        <v>0</v>
      </c>
      <c r="R677" s="92"/>
      <c r="S677" s="93" t="s">
        <v>117</v>
      </c>
      <c r="T677" s="562">
        <f>Súlygrafikon!F59</f>
        <v>0</v>
      </c>
    </row>
    <row r="678" spans="1:20" ht="12.75">
      <c r="A678" s="556"/>
      <c r="B678" s="559"/>
      <c r="C678" s="559"/>
      <c r="D678" s="95"/>
      <c r="E678" s="86">
        <f t="shared" si="368"/>
        <v>0</v>
      </c>
      <c r="F678" s="87"/>
      <c r="G678" s="87"/>
      <c r="H678" s="88"/>
      <c r="I678" s="88"/>
      <c r="J678" s="380"/>
      <c r="K678" s="381">
        <f t="shared" si="369"/>
        <v>0</v>
      </c>
      <c r="L678" s="130">
        <f t="shared" si="370"/>
        <v>0</v>
      </c>
      <c r="M678" s="130">
        <f t="shared" si="371"/>
        <v>0</v>
      </c>
      <c r="N678" s="130">
        <f t="shared" si="372"/>
        <v>0</v>
      </c>
      <c r="O678" s="99">
        <f t="shared" si="373"/>
        <v>0</v>
      </c>
      <c r="P678" s="97">
        <f>8.2*R678</f>
        <v>0</v>
      </c>
      <c r="Q678" s="106">
        <f>54/490*P678</f>
        <v>0</v>
      </c>
      <c r="R678" s="100"/>
      <c r="S678" s="101" t="s">
        <v>118</v>
      </c>
      <c r="T678" s="563"/>
    </row>
    <row r="679" spans="1:20" ht="12.75">
      <c r="A679" s="556"/>
      <c r="B679" s="559"/>
      <c r="C679" s="559"/>
      <c r="D679" s="105"/>
      <c r="E679" s="106">
        <f t="shared" si="368"/>
        <v>0</v>
      </c>
      <c r="F679" s="107"/>
      <c r="G679" s="107"/>
      <c r="H679" s="108"/>
      <c r="I679" s="88"/>
      <c r="J679" s="380"/>
      <c r="K679" s="381">
        <f t="shared" si="369"/>
        <v>0</v>
      </c>
      <c r="L679" s="130">
        <f t="shared" si="370"/>
        <v>0</v>
      </c>
      <c r="M679" s="130">
        <f t="shared" si="371"/>
        <v>0</v>
      </c>
      <c r="N679" s="130">
        <f t="shared" si="372"/>
        <v>0</v>
      </c>
      <c r="O679" s="99">
        <f t="shared" si="373"/>
        <v>0</v>
      </c>
      <c r="P679" s="97">
        <f>11.2*R679</f>
        <v>0</v>
      </c>
      <c r="Q679" s="106">
        <f>54/490*P679</f>
        <v>0</v>
      </c>
      <c r="R679" s="100"/>
      <c r="S679" s="101" t="s">
        <v>119</v>
      </c>
      <c r="T679" s="563"/>
    </row>
    <row r="680" spans="1:20" ht="12.75">
      <c r="A680" s="556"/>
      <c r="B680" s="559"/>
      <c r="C680" s="559"/>
      <c r="D680" s="95"/>
      <c r="E680" s="106">
        <f t="shared" si="368"/>
        <v>0</v>
      </c>
      <c r="F680" s="107"/>
      <c r="G680" s="107"/>
      <c r="H680" s="108"/>
      <c r="I680" s="88"/>
      <c r="J680" s="380"/>
      <c r="K680" s="381">
        <f t="shared" si="369"/>
        <v>0</v>
      </c>
      <c r="L680" s="130">
        <f t="shared" si="370"/>
        <v>0</v>
      </c>
      <c r="M680" s="130">
        <f t="shared" si="371"/>
        <v>0</v>
      </c>
      <c r="N680" s="130">
        <f t="shared" si="372"/>
        <v>0</v>
      </c>
      <c r="O680" s="99">
        <f t="shared" si="373"/>
        <v>0</v>
      </c>
      <c r="P680" s="97">
        <f>19.4*R680</f>
        <v>0</v>
      </c>
      <c r="Q680" s="106">
        <f>54/490*P680</f>
        <v>0</v>
      </c>
      <c r="R680" s="100"/>
      <c r="S680" s="101" t="s">
        <v>121</v>
      </c>
      <c r="T680" s="563"/>
    </row>
    <row r="681" spans="1:20" ht="12.75">
      <c r="A681" s="556"/>
      <c r="B681" s="559"/>
      <c r="C681" s="559"/>
      <c r="D681" s="95"/>
      <c r="E681" s="106">
        <f t="shared" si="368"/>
        <v>0</v>
      </c>
      <c r="F681" s="107"/>
      <c r="G681" s="107"/>
      <c r="H681" s="108"/>
      <c r="I681" s="88"/>
      <c r="J681" s="380"/>
      <c r="K681" s="381">
        <f t="shared" si="369"/>
        <v>0</v>
      </c>
      <c r="L681" s="130">
        <f t="shared" si="370"/>
        <v>0</v>
      </c>
      <c r="M681" s="130">
        <f t="shared" si="371"/>
        <v>0</v>
      </c>
      <c r="N681" s="130">
        <f t="shared" si="372"/>
        <v>0</v>
      </c>
      <c r="O681" s="99">
        <f t="shared" si="373"/>
        <v>0</v>
      </c>
      <c r="P681" s="97"/>
      <c r="Q681" s="106"/>
      <c r="R681" s="100"/>
      <c r="S681" s="101"/>
      <c r="T681" s="563"/>
    </row>
    <row r="682" spans="1:20" ht="12.75">
      <c r="A682" s="556"/>
      <c r="B682" s="559"/>
      <c r="C682" s="559"/>
      <c r="D682" s="95"/>
      <c r="E682" s="106">
        <f t="shared" si="368"/>
        <v>0</v>
      </c>
      <c r="F682" s="107"/>
      <c r="G682" s="107"/>
      <c r="H682" s="108"/>
      <c r="I682" s="88"/>
      <c r="J682" s="380"/>
      <c r="K682" s="381">
        <f t="shared" si="369"/>
        <v>0</v>
      </c>
      <c r="L682" s="130">
        <f t="shared" si="370"/>
        <v>0</v>
      </c>
      <c r="M682" s="130">
        <f t="shared" si="371"/>
        <v>0</v>
      </c>
      <c r="N682" s="130">
        <f t="shared" si="372"/>
        <v>0</v>
      </c>
      <c r="O682" s="99">
        <f t="shared" si="373"/>
        <v>0</v>
      </c>
      <c r="P682" s="97"/>
      <c r="Q682" s="106"/>
      <c r="R682" s="100"/>
      <c r="S682" s="101"/>
      <c r="T682" s="563"/>
    </row>
    <row r="683" spans="1:20" ht="12.75">
      <c r="A683" s="556"/>
      <c r="B683" s="559"/>
      <c r="C683" s="559"/>
      <c r="D683" s="146"/>
      <c r="E683" s="142">
        <f t="shared" si="368"/>
        <v>0</v>
      </c>
      <c r="F683" s="147"/>
      <c r="G683" s="147"/>
      <c r="H683" s="148"/>
      <c r="I683" s="286"/>
      <c r="J683" s="389"/>
      <c r="K683" s="381">
        <f t="shared" si="369"/>
        <v>0</v>
      </c>
      <c r="L683" s="130">
        <f t="shared" si="370"/>
        <v>0</v>
      </c>
      <c r="M683" s="130">
        <f t="shared" si="371"/>
        <v>0</v>
      </c>
      <c r="N683" s="130">
        <f t="shared" si="372"/>
        <v>0</v>
      </c>
      <c r="O683" s="99">
        <f t="shared" si="373"/>
        <v>0</v>
      </c>
      <c r="P683" s="97"/>
      <c r="Q683" s="106"/>
      <c r="R683" s="100"/>
      <c r="S683" s="101"/>
      <c r="T683" s="563"/>
    </row>
    <row r="684" spans="1:20" ht="12.75">
      <c r="A684" s="556"/>
      <c r="B684" s="559"/>
      <c r="C684" s="559"/>
      <c r="D684" s="150"/>
      <c r="E684" s="142">
        <f t="shared" si="368"/>
        <v>0</v>
      </c>
      <c r="F684" s="147"/>
      <c r="G684" s="147"/>
      <c r="H684" s="148"/>
      <c r="I684" s="286"/>
      <c r="J684" s="390"/>
      <c r="K684" s="381">
        <f t="shared" si="369"/>
        <v>0</v>
      </c>
      <c r="L684" s="130">
        <f t="shared" si="370"/>
        <v>0</v>
      </c>
      <c r="M684" s="130">
        <f t="shared" si="371"/>
        <v>0</v>
      </c>
      <c r="N684" s="130">
        <f t="shared" si="372"/>
        <v>0</v>
      </c>
      <c r="O684" s="99">
        <f t="shared" si="373"/>
        <v>0</v>
      </c>
      <c r="P684" s="97"/>
      <c r="Q684" s="106"/>
      <c r="R684" s="100"/>
      <c r="S684" s="101"/>
      <c r="T684" s="563"/>
    </row>
    <row r="685" spans="1:20" ht="12.75">
      <c r="A685" s="556"/>
      <c r="B685" s="559"/>
      <c r="C685" s="559"/>
      <c r="D685" s="110"/>
      <c r="E685" s="106">
        <f t="shared" si="368"/>
        <v>0</v>
      </c>
      <c r="F685" s="107"/>
      <c r="G685" s="107"/>
      <c r="H685" s="108"/>
      <c r="I685" s="286"/>
      <c r="J685" s="380"/>
      <c r="K685" s="381">
        <f t="shared" si="369"/>
        <v>0</v>
      </c>
      <c r="L685" s="130">
        <f t="shared" si="370"/>
        <v>0</v>
      </c>
      <c r="M685" s="130">
        <f t="shared" si="371"/>
        <v>0</v>
      </c>
      <c r="N685" s="130">
        <f t="shared" si="372"/>
        <v>0</v>
      </c>
      <c r="O685" s="99">
        <f t="shared" si="373"/>
        <v>0</v>
      </c>
      <c r="P685" s="97"/>
      <c r="Q685" s="106"/>
      <c r="R685" s="100"/>
      <c r="S685" s="101"/>
      <c r="T685" s="563"/>
    </row>
    <row r="686" spans="1:20" ht="13.5" thickBot="1">
      <c r="A686" s="556"/>
      <c r="B686" s="559"/>
      <c r="C686" s="559"/>
      <c r="D686" s="357"/>
      <c r="E686" s="106">
        <f t="shared" si="368"/>
        <v>0</v>
      </c>
      <c r="F686" s="107"/>
      <c r="G686" s="107"/>
      <c r="H686" s="108"/>
      <c r="I686" s="108"/>
      <c r="J686" s="387"/>
      <c r="K686" s="388">
        <f t="shared" si="369"/>
        <v>0</v>
      </c>
      <c r="L686" s="143">
        <f t="shared" si="370"/>
        <v>0</v>
      </c>
      <c r="M686" s="143">
        <f t="shared" si="371"/>
        <v>0</v>
      </c>
      <c r="N686" s="143">
        <f t="shared" si="372"/>
        <v>0</v>
      </c>
      <c r="O686" s="144">
        <f t="shared" si="373"/>
        <v>0</v>
      </c>
      <c r="P686" s="115"/>
      <c r="Q686" s="267"/>
      <c r="R686" s="116"/>
      <c r="S686" s="117"/>
      <c r="T686" s="563"/>
    </row>
    <row r="687" spans="1:20" ht="13.5" thickBot="1">
      <c r="A687" s="556"/>
      <c r="B687" s="559"/>
      <c r="C687" s="559"/>
      <c r="D687" s="118" t="s">
        <v>657</v>
      </c>
      <c r="E687" s="393"/>
      <c r="F687" s="394"/>
      <c r="G687" s="394"/>
      <c r="H687" s="394"/>
      <c r="I687" s="394"/>
      <c r="J687" s="382">
        <f aca="true" t="shared" si="374" ref="J687:O687">SUM(J677:J686)</f>
        <v>0</v>
      </c>
      <c r="K687" s="383">
        <f t="shared" si="374"/>
        <v>0</v>
      </c>
      <c r="L687" s="121">
        <f t="shared" si="374"/>
        <v>0</v>
      </c>
      <c r="M687" s="121">
        <f t="shared" si="374"/>
        <v>0</v>
      </c>
      <c r="N687" s="121">
        <f t="shared" si="374"/>
        <v>0</v>
      </c>
      <c r="O687" s="122">
        <f t="shared" si="374"/>
        <v>0</v>
      </c>
      <c r="P687" s="123">
        <f>SUM(P679:P686)</f>
        <v>0</v>
      </c>
      <c r="Q687" s="120">
        <f>SUM(Q679:Q686)</f>
        <v>0</v>
      </c>
      <c r="R687" s="121"/>
      <c r="S687" s="122"/>
      <c r="T687" s="563"/>
    </row>
    <row r="688" spans="1:20" ht="13.5" thickBot="1">
      <c r="A688" s="557"/>
      <c r="B688" s="560"/>
      <c r="C688" s="560"/>
      <c r="D688" s="118" t="s">
        <v>824</v>
      </c>
      <c r="E688" s="393"/>
      <c r="F688" s="394"/>
      <c r="G688" s="394"/>
      <c r="H688" s="394"/>
      <c r="I688" s="394"/>
      <c r="J688" s="402"/>
      <c r="K688" s="384">
        <f>K628-K687</f>
        <v>648</v>
      </c>
      <c r="L688" s="369">
        <f>L628-L687</f>
        <v>0</v>
      </c>
      <c r="M688" s="369">
        <f>M628-M687</f>
        <v>0</v>
      </c>
      <c r="N688" s="369">
        <f>N628-N687</f>
        <v>162</v>
      </c>
      <c r="O688" s="385">
        <f>O628-O687</f>
        <v>25</v>
      </c>
      <c r="P688" s="370"/>
      <c r="Q688" s="371"/>
      <c r="R688" s="372"/>
      <c r="S688" s="373"/>
      <c r="T688" s="564"/>
    </row>
    <row r="689" spans="1:20" ht="13.5" thickTop="1">
      <c r="A689" s="555">
        <f>A677+1</f>
        <v>39228</v>
      </c>
      <c r="B689" s="558" t="s">
        <v>140</v>
      </c>
      <c r="C689" s="561" t="str">
        <f>$C641</f>
        <v>Szénhidrát</v>
      </c>
      <c r="D689" s="85"/>
      <c r="E689" s="86">
        <f aca="true" t="shared" si="375" ref="E689:E698">F689*4+G689*9+H689*4</f>
        <v>0</v>
      </c>
      <c r="F689" s="87"/>
      <c r="G689" s="87"/>
      <c r="H689" s="88"/>
      <c r="I689" s="88"/>
      <c r="J689" s="378"/>
      <c r="K689" s="386">
        <f aca="true" t="shared" si="376" ref="K689:K698">E689/100*$J689</f>
        <v>0</v>
      </c>
      <c r="L689" s="221">
        <f aca="true" t="shared" si="377" ref="L689:L698">F689/100*$J689</f>
        <v>0</v>
      </c>
      <c r="M689" s="221">
        <f aca="true" t="shared" si="378" ref="M689:M698">G689/100*$J689</f>
        <v>0</v>
      </c>
      <c r="N689" s="221">
        <f aca="true" t="shared" si="379" ref="N689:N698">H689/100*$J689</f>
        <v>0</v>
      </c>
      <c r="O689" s="129">
        <f aca="true" t="shared" si="380" ref="O689:O698">I689/100*$J689</f>
        <v>0</v>
      </c>
      <c r="P689" s="91">
        <f>5.2*R689</f>
        <v>0</v>
      </c>
      <c r="Q689" s="127">
        <f>54/490*P689</f>
        <v>0</v>
      </c>
      <c r="R689" s="92"/>
      <c r="S689" s="93" t="s">
        <v>117</v>
      </c>
      <c r="T689" s="562">
        <f>Súlygrafikon!F60</f>
        <v>0</v>
      </c>
    </row>
    <row r="690" spans="1:20" ht="12.75">
      <c r="A690" s="556"/>
      <c r="B690" s="559"/>
      <c r="C690" s="559"/>
      <c r="D690" s="95"/>
      <c r="E690" s="86">
        <f t="shared" si="375"/>
        <v>0</v>
      </c>
      <c r="F690" s="87"/>
      <c r="G690" s="87"/>
      <c r="H690" s="88"/>
      <c r="I690" s="88"/>
      <c r="J690" s="380"/>
      <c r="K690" s="381">
        <f t="shared" si="376"/>
        <v>0</v>
      </c>
      <c r="L690" s="130">
        <f t="shared" si="377"/>
        <v>0</v>
      </c>
      <c r="M690" s="130">
        <f t="shared" si="378"/>
        <v>0</v>
      </c>
      <c r="N690" s="130">
        <f t="shared" si="379"/>
        <v>0</v>
      </c>
      <c r="O690" s="99">
        <f t="shared" si="380"/>
        <v>0</v>
      </c>
      <c r="P690" s="97">
        <f>8.2*R690</f>
        <v>0</v>
      </c>
      <c r="Q690" s="106">
        <f>54/490*P690</f>
        <v>0</v>
      </c>
      <c r="R690" s="100"/>
      <c r="S690" s="101" t="s">
        <v>118</v>
      </c>
      <c r="T690" s="563"/>
    </row>
    <row r="691" spans="1:20" ht="12.75">
      <c r="A691" s="556"/>
      <c r="B691" s="559"/>
      <c r="C691" s="559"/>
      <c r="D691" s="105"/>
      <c r="E691" s="106">
        <f t="shared" si="375"/>
        <v>0</v>
      </c>
      <c r="F691" s="107"/>
      <c r="G691" s="107"/>
      <c r="H691" s="108"/>
      <c r="I691" s="88"/>
      <c r="J691" s="380"/>
      <c r="K691" s="381">
        <f t="shared" si="376"/>
        <v>0</v>
      </c>
      <c r="L691" s="130">
        <f t="shared" si="377"/>
        <v>0</v>
      </c>
      <c r="M691" s="130">
        <f t="shared" si="378"/>
        <v>0</v>
      </c>
      <c r="N691" s="130">
        <f t="shared" si="379"/>
        <v>0</v>
      </c>
      <c r="O691" s="99">
        <f t="shared" si="380"/>
        <v>0</v>
      </c>
      <c r="P691" s="97">
        <f>11.2*R691</f>
        <v>0</v>
      </c>
      <c r="Q691" s="106">
        <f>54/490*P691</f>
        <v>0</v>
      </c>
      <c r="R691" s="100"/>
      <c r="S691" s="101" t="s">
        <v>119</v>
      </c>
      <c r="T691" s="563"/>
    </row>
    <row r="692" spans="1:20" ht="12.75">
      <c r="A692" s="556"/>
      <c r="B692" s="559"/>
      <c r="C692" s="559"/>
      <c r="D692" s="95"/>
      <c r="E692" s="106">
        <f t="shared" si="375"/>
        <v>0</v>
      </c>
      <c r="F692" s="107"/>
      <c r="G692" s="107"/>
      <c r="H692" s="108"/>
      <c r="I692" s="88"/>
      <c r="J692" s="380"/>
      <c r="K692" s="381">
        <f t="shared" si="376"/>
        <v>0</v>
      </c>
      <c r="L692" s="130">
        <f t="shared" si="377"/>
        <v>0</v>
      </c>
      <c r="M692" s="130">
        <f t="shared" si="378"/>
        <v>0</v>
      </c>
      <c r="N692" s="130">
        <f t="shared" si="379"/>
        <v>0</v>
      </c>
      <c r="O692" s="99">
        <f t="shared" si="380"/>
        <v>0</v>
      </c>
      <c r="P692" s="97">
        <f>19.4*R692</f>
        <v>0</v>
      </c>
      <c r="Q692" s="106">
        <f>54/490*P692</f>
        <v>0</v>
      </c>
      <c r="R692" s="100"/>
      <c r="S692" s="101" t="s">
        <v>121</v>
      </c>
      <c r="T692" s="563"/>
    </row>
    <row r="693" spans="1:20" ht="12.75">
      <c r="A693" s="556"/>
      <c r="B693" s="559"/>
      <c r="C693" s="559"/>
      <c r="D693" s="95"/>
      <c r="E693" s="106">
        <f t="shared" si="375"/>
        <v>0</v>
      </c>
      <c r="F693" s="107"/>
      <c r="G693" s="107"/>
      <c r="H693" s="108"/>
      <c r="I693" s="88"/>
      <c r="J693" s="380"/>
      <c r="K693" s="381">
        <f t="shared" si="376"/>
        <v>0</v>
      </c>
      <c r="L693" s="130">
        <f t="shared" si="377"/>
        <v>0</v>
      </c>
      <c r="M693" s="130">
        <f t="shared" si="378"/>
        <v>0</v>
      </c>
      <c r="N693" s="130">
        <f t="shared" si="379"/>
        <v>0</v>
      </c>
      <c r="O693" s="99">
        <f t="shared" si="380"/>
        <v>0</v>
      </c>
      <c r="P693" s="97"/>
      <c r="Q693" s="106"/>
      <c r="R693" s="100"/>
      <c r="S693" s="101"/>
      <c r="T693" s="563"/>
    </row>
    <row r="694" spans="1:20" ht="12.75">
      <c r="A694" s="556"/>
      <c r="B694" s="559"/>
      <c r="C694" s="559"/>
      <c r="D694" s="110"/>
      <c r="E694" s="106">
        <f t="shared" si="375"/>
        <v>0</v>
      </c>
      <c r="F694" s="107"/>
      <c r="G694" s="107"/>
      <c r="H694" s="108"/>
      <c r="I694" s="88"/>
      <c r="J694" s="380"/>
      <c r="K694" s="381">
        <f t="shared" si="376"/>
        <v>0</v>
      </c>
      <c r="L694" s="130">
        <f t="shared" si="377"/>
        <v>0</v>
      </c>
      <c r="M694" s="130">
        <f t="shared" si="378"/>
        <v>0</v>
      </c>
      <c r="N694" s="130">
        <f t="shared" si="379"/>
        <v>0</v>
      </c>
      <c r="O694" s="99">
        <f t="shared" si="380"/>
        <v>0</v>
      </c>
      <c r="P694" s="97"/>
      <c r="Q694" s="106"/>
      <c r="R694" s="100"/>
      <c r="S694" s="101"/>
      <c r="T694" s="563"/>
    </row>
    <row r="695" spans="1:20" ht="12.75">
      <c r="A695" s="556"/>
      <c r="B695" s="559"/>
      <c r="C695" s="559"/>
      <c r="D695" s="105"/>
      <c r="E695" s="106">
        <f t="shared" si="375"/>
        <v>0</v>
      </c>
      <c r="F695" s="107"/>
      <c r="G695" s="107"/>
      <c r="H695" s="108"/>
      <c r="I695" s="88"/>
      <c r="J695" s="380"/>
      <c r="K695" s="381">
        <f t="shared" si="376"/>
        <v>0</v>
      </c>
      <c r="L695" s="130">
        <f t="shared" si="377"/>
        <v>0</v>
      </c>
      <c r="M695" s="130">
        <f t="shared" si="378"/>
        <v>0</v>
      </c>
      <c r="N695" s="130">
        <f t="shared" si="379"/>
        <v>0</v>
      </c>
      <c r="O695" s="99">
        <f t="shared" si="380"/>
        <v>0</v>
      </c>
      <c r="P695" s="97"/>
      <c r="Q695" s="106"/>
      <c r="R695" s="100"/>
      <c r="S695" s="101"/>
      <c r="T695" s="563"/>
    </row>
    <row r="696" spans="1:20" ht="12.75">
      <c r="A696" s="556"/>
      <c r="B696" s="559"/>
      <c r="C696" s="559"/>
      <c r="D696" s="95"/>
      <c r="E696" s="142">
        <f t="shared" si="375"/>
        <v>0</v>
      </c>
      <c r="F696" s="107"/>
      <c r="G696" s="107"/>
      <c r="H696" s="108"/>
      <c r="I696" s="88"/>
      <c r="J696" s="387"/>
      <c r="K696" s="381">
        <f t="shared" si="376"/>
        <v>0</v>
      </c>
      <c r="L696" s="130">
        <f t="shared" si="377"/>
        <v>0</v>
      </c>
      <c r="M696" s="130">
        <f t="shared" si="378"/>
        <v>0</v>
      </c>
      <c r="N696" s="130">
        <f t="shared" si="379"/>
        <v>0</v>
      </c>
      <c r="O696" s="99">
        <f t="shared" si="380"/>
        <v>0</v>
      </c>
      <c r="P696" s="97"/>
      <c r="Q696" s="106"/>
      <c r="R696" s="100"/>
      <c r="S696" s="101"/>
      <c r="T696" s="563"/>
    </row>
    <row r="697" spans="1:20" ht="12.75">
      <c r="A697" s="556"/>
      <c r="B697" s="559"/>
      <c r="C697" s="559"/>
      <c r="D697" s="110"/>
      <c r="E697" s="142">
        <f t="shared" si="375"/>
        <v>0</v>
      </c>
      <c r="F697" s="107"/>
      <c r="G697" s="107"/>
      <c r="H697" s="108"/>
      <c r="I697" s="108"/>
      <c r="J697" s="387"/>
      <c r="K697" s="381">
        <f t="shared" si="376"/>
        <v>0</v>
      </c>
      <c r="L697" s="130">
        <f t="shared" si="377"/>
        <v>0</v>
      </c>
      <c r="M697" s="130">
        <f t="shared" si="378"/>
        <v>0</v>
      </c>
      <c r="N697" s="130">
        <f t="shared" si="379"/>
        <v>0</v>
      </c>
      <c r="O697" s="99">
        <f t="shared" si="380"/>
        <v>0</v>
      </c>
      <c r="P697" s="97"/>
      <c r="Q697" s="106"/>
      <c r="R697" s="100"/>
      <c r="S697" s="101"/>
      <c r="T697" s="563"/>
    </row>
    <row r="698" spans="1:20" ht="13.5" thickBot="1">
      <c r="A698" s="556"/>
      <c r="B698" s="559"/>
      <c r="C698" s="559"/>
      <c r="D698" s="357"/>
      <c r="E698" s="106">
        <f t="shared" si="375"/>
        <v>0</v>
      </c>
      <c r="F698" s="107"/>
      <c r="G698" s="107"/>
      <c r="H698" s="108"/>
      <c r="I698" s="108"/>
      <c r="J698" s="387"/>
      <c r="K698" s="381">
        <f t="shared" si="376"/>
        <v>0</v>
      </c>
      <c r="L698" s="130">
        <f t="shared" si="377"/>
        <v>0</v>
      </c>
      <c r="M698" s="130">
        <f t="shared" si="378"/>
        <v>0</v>
      </c>
      <c r="N698" s="130">
        <f t="shared" si="379"/>
        <v>0</v>
      </c>
      <c r="O698" s="144">
        <f t="shared" si="380"/>
        <v>0</v>
      </c>
      <c r="P698" s="115"/>
      <c r="Q698" s="267"/>
      <c r="R698" s="116"/>
      <c r="S698" s="117"/>
      <c r="T698" s="563"/>
    </row>
    <row r="699" spans="1:20" ht="13.5" thickBot="1">
      <c r="A699" s="556"/>
      <c r="B699" s="559"/>
      <c r="C699" s="559"/>
      <c r="D699" s="118" t="s">
        <v>657</v>
      </c>
      <c r="E699" s="393"/>
      <c r="F699" s="394"/>
      <c r="G699" s="394"/>
      <c r="H699" s="394"/>
      <c r="I699" s="394"/>
      <c r="J699" s="382">
        <f aca="true" t="shared" si="381" ref="J699:O699">SUM(J689:J698)</f>
        <v>0</v>
      </c>
      <c r="K699" s="383">
        <f t="shared" si="381"/>
        <v>0</v>
      </c>
      <c r="L699" s="121">
        <f t="shared" si="381"/>
        <v>0</v>
      </c>
      <c r="M699" s="121">
        <f t="shared" si="381"/>
        <v>0</v>
      </c>
      <c r="N699" s="121">
        <f t="shared" si="381"/>
        <v>0</v>
      </c>
      <c r="O699" s="122">
        <f t="shared" si="381"/>
        <v>0</v>
      </c>
      <c r="P699" s="123">
        <f>SUM(P691:P698)</f>
        <v>0</v>
      </c>
      <c r="Q699" s="120">
        <f>SUM(Q691:Q698)</f>
        <v>0</v>
      </c>
      <c r="R699" s="121"/>
      <c r="S699" s="122"/>
      <c r="T699" s="563"/>
    </row>
    <row r="700" spans="1:20" ht="13.5" thickBot="1">
      <c r="A700" s="557"/>
      <c r="B700" s="560"/>
      <c r="C700" s="560"/>
      <c r="D700" s="118" t="s">
        <v>824</v>
      </c>
      <c r="E700" s="393"/>
      <c r="F700" s="394"/>
      <c r="G700" s="394"/>
      <c r="H700" s="394"/>
      <c r="I700" s="394"/>
      <c r="J700" s="402"/>
      <c r="K700" s="384">
        <f>K628-K699</f>
        <v>648</v>
      </c>
      <c r="L700" s="369">
        <f>L628-L699</f>
        <v>0</v>
      </c>
      <c r="M700" s="369">
        <f>M628-M699</f>
        <v>0</v>
      </c>
      <c r="N700" s="369">
        <f>N628-N699</f>
        <v>162</v>
      </c>
      <c r="O700" s="385">
        <f>O628-O699</f>
        <v>25</v>
      </c>
      <c r="P700" s="370"/>
      <c r="Q700" s="371"/>
      <c r="R700" s="372"/>
      <c r="S700" s="373"/>
      <c r="T700" s="564"/>
    </row>
    <row r="701" spans="1:20" ht="13.5" thickTop="1">
      <c r="A701" s="555">
        <f>A689+1</f>
        <v>39229</v>
      </c>
      <c r="B701" s="558" t="s">
        <v>141</v>
      </c>
      <c r="C701" s="561" t="str">
        <f>$C653</f>
        <v>Gyümölcs</v>
      </c>
      <c r="D701" s="85"/>
      <c r="E701" s="127">
        <f aca="true" t="shared" si="382" ref="E701:E710">F701*4+G701*9+H701*4</f>
        <v>0</v>
      </c>
      <c r="F701" s="158"/>
      <c r="G701" s="158"/>
      <c r="H701" s="159"/>
      <c r="I701" s="159"/>
      <c r="J701" s="378"/>
      <c r="K701" s="386">
        <f aca="true" t="shared" si="383" ref="K701:K710">E701/100*$J701</f>
        <v>0</v>
      </c>
      <c r="L701" s="221">
        <f aca="true" t="shared" si="384" ref="L701:L710">F701/100*$J701</f>
        <v>0</v>
      </c>
      <c r="M701" s="221">
        <f aca="true" t="shared" si="385" ref="M701:M710">G701/100*$J701</f>
        <v>0</v>
      </c>
      <c r="N701" s="221">
        <f aca="true" t="shared" si="386" ref="N701:N710">H701/100*$J701</f>
        <v>0</v>
      </c>
      <c r="O701" s="129">
        <f aca="true" t="shared" si="387" ref="O701:O710">I701/100*$J701</f>
        <v>0</v>
      </c>
      <c r="P701" s="91">
        <f>5.2*R701</f>
        <v>0</v>
      </c>
      <c r="Q701" s="127">
        <f>54/490*P701</f>
        <v>0</v>
      </c>
      <c r="R701" s="92"/>
      <c r="S701" s="93" t="s">
        <v>117</v>
      </c>
      <c r="T701" s="562">
        <f>Súlygrafikon!F61</f>
        <v>0</v>
      </c>
    </row>
    <row r="702" spans="1:20" ht="12.75">
      <c r="A702" s="556"/>
      <c r="B702" s="559"/>
      <c r="C702" s="559"/>
      <c r="D702" s="110"/>
      <c r="E702" s="106">
        <f t="shared" si="382"/>
        <v>0</v>
      </c>
      <c r="F702" s="107"/>
      <c r="G702" s="107"/>
      <c r="H702" s="108"/>
      <c r="I702" s="108"/>
      <c r="J702" s="387"/>
      <c r="K702" s="381">
        <f t="shared" si="383"/>
        <v>0</v>
      </c>
      <c r="L702" s="130">
        <f t="shared" si="384"/>
        <v>0</v>
      </c>
      <c r="M702" s="130">
        <f t="shared" si="385"/>
        <v>0</v>
      </c>
      <c r="N702" s="130">
        <f t="shared" si="386"/>
        <v>0</v>
      </c>
      <c r="O702" s="99">
        <f t="shared" si="387"/>
        <v>0</v>
      </c>
      <c r="P702" s="97">
        <f>8.2*R702</f>
        <v>0</v>
      </c>
      <c r="Q702" s="106">
        <f>54/490*P702</f>
        <v>0</v>
      </c>
      <c r="R702" s="100"/>
      <c r="S702" s="101" t="s">
        <v>118</v>
      </c>
      <c r="T702" s="563"/>
    </row>
    <row r="703" spans="1:20" ht="12.75">
      <c r="A703" s="556"/>
      <c r="B703" s="559"/>
      <c r="C703" s="559"/>
      <c r="D703" s="105"/>
      <c r="E703" s="142">
        <f t="shared" si="382"/>
        <v>0</v>
      </c>
      <c r="F703" s="107"/>
      <c r="G703" s="107"/>
      <c r="H703" s="108"/>
      <c r="I703" s="108"/>
      <c r="J703" s="387"/>
      <c r="K703" s="381">
        <f t="shared" si="383"/>
        <v>0</v>
      </c>
      <c r="L703" s="130">
        <f t="shared" si="384"/>
        <v>0</v>
      </c>
      <c r="M703" s="130">
        <f t="shared" si="385"/>
        <v>0</v>
      </c>
      <c r="N703" s="130">
        <f t="shared" si="386"/>
        <v>0</v>
      </c>
      <c r="O703" s="99">
        <f t="shared" si="387"/>
        <v>0</v>
      </c>
      <c r="P703" s="97">
        <f>11.2*R703</f>
        <v>0</v>
      </c>
      <c r="Q703" s="106">
        <f>54/490*P703</f>
        <v>0</v>
      </c>
      <c r="R703" s="100"/>
      <c r="S703" s="101" t="s">
        <v>119</v>
      </c>
      <c r="T703" s="563"/>
    </row>
    <row r="704" spans="1:20" ht="12.75">
      <c r="A704" s="556"/>
      <c r="B704" s="559"/>
      <c r="C704" s="559"/>
      <c r="D704" s="110"/>
      <c r="E704" s="106">
        <f t="shared" si="382"/>
        <v>0</v>
      </c>
      <c r="F704" s="107"/>
      <c r="G704" s="107"/>
      <c r="H704" s="108"/>
      <c r="I704" s="108"/>
      <c r="J704" s="387"/>
      <c r="K704" s="381">
        <f t="shared" si="383"/>
        <v>0</v>
      </c>
      <c r="L704" s="130">
        <f t="shared" si="384"/>
        <v>0</v>
      </c>
      <c r="M704" s="130">
        <f t="shared" si="385"/>
        <v>0</v>
      </c>
      <c r="N704" s="130">
        <f t="shared" si="386"/>
        <v>0</v>
      </c>
      <c r="O704" s="99">
        <f t="shared" si="387"/>
        <v>0</v>
      </c>
      <c r="P704" s="97">
        <f>19.4*R704</f>
        <v>0</v>
      </c>
      <c r="Q704" s="106">
        <f>54/490*P704</f>
        <v>0</v>
      </c>
      <c r="R704" s="100"/>
      <c r="S704" s="101" t="s">
        <v>121</v>
      </c>
      <c r="T704" s="563"/>
    </row>
    <row r="705" spans="1:20" ht="12.75">
      <c r="A705" s="556"/>
      <c r="B705" s="559"/>
      <c r="C705" s="559"/>
      <c r="D705" s="110"/>
      <c r="E705" s="106">
        <f t="shared" si="382"/>
        <v>0</v>
      </c>
      <c r="F705" s="107"/>
      <c r="G705" s="107"/>
      <c r="H705" s="108"/>
      <c r="I705" s="88"/>
      <c r="J705" s="380"/>
      <c r="K705" s="381">
        <f t="shared" si="383"/>
        <v>0</v>
      </c>
      <c r="L705" s="130">
        <f t="shared" si="384"/>
        <v>0</v>
      </c>
      <c r="M705" s="130">
        <f t="shared" si="385"/>
        <v>0</v>
      </c>
      <c r="N705" s="130">
        <f t="shared" si="386"/>
        <v>0</v>
      </c>
      <c r="O705" s="99">
        <f t="shared" si="387"/>
        <v>0</v>
      </c>
      <c r="P705" s="97"/>
      <c r="Q705" s="106"/>
      <c r="R705" s="100"/>
      <c r="S705" s="101"/>
      <c r="T705" s="563"/>
    </row>
    <row r="706" spans="1:20" ht="12.75">
      <c r="A706" s="556"/>
      <c r="B706" s="559"/>
      <c r="C706" s="559"/>
      <c r="D706" s="110"/>
      <c r="E706" s="106">
        <f t="shared" si="382"/>
        <v>0</v>
      </c>
      <c r="F706" s="107"/>
      <c r="G706" s="107"/>
      <c r="H706" s="108"/>
      <c r="I706" s="108"/>
      <c r="J706" s="387"/>
      <c r="K706" s="381">
        <f t="shared" si="383"/>
        <v>0</v>
      </c>
      <c r="L706" s="130">
        <f t="shared" si="384"/>
        <v>0</v>
      </c>
      <c r="M706" s="130">
        <f t="shared" si="385"/>
        <v>0</v>
      </c>
      <c r="N706" s="130">
        <f t="shared" si="386"/>
        <v>0</v>
      </c>
      <c r="O706" s="99">
        <f t="shared" si="387"/>
        <v>0</v>
      </c>
      <c r="P706" s="97"/>
      <c r="Q706" s="106"/>
      <c r="R706" s="100"/>
      <c r="S706" s="101"/>
      <c r="T706" s="563"/>
    </row>
    <row r="707" spans="1:20" ht="12.75">
      <c r="A707" s="556"/>
      <c r="B707" s="559"/>
      <c r="C707" s="559"/>
      <c r="D707" s="105"/>
      <c r="E707" s="106">
        <f t="shared" si="382"/>
        <v>0</v>
      </c>
      <c r="F707" s="107"/>
      <c r="G707" s="107"/>
      <c r="H707" s="108"/>
      <c r="I707" s="108"/>
      <c r="J707" s="387"/>
      <c r="K707" s="381">
        <f t="shared" si="383"/>
        <v>0</v>
      </c>
      <c r="L707" s="130">
        <f t="shared" si="384"/>
        <v>0</v>
      </c>
      <c r="M707" s="130">
        <f t="shared" si="385"/>
        <v>0</v>
      </c>
      <c r="N707" s="130">
        <f t="shared" si="386"/>
        <v>0</v>
      </c>
      <c r="O707" s="99">
        <f t="shared" si="387"/>
        <v>0</v>
      </c>
      <c r="P707" s="97"/>
      <c r="Q707" s="106"/>
      <c r="R707" s="100"/>
      <c r="S707" s="101"/>
      <c r="T707" s="563"/>
    </row>
    <row r="708" spans="1:20" ht="12.75">
      <c r="A708" s="556"/>
      <c r="B708" s="559"/>
      <c r="C708" s="559"/>
      <c r="D708" s="110"/>
      <c r="E708" s="106">
        <f t="shared" si="382"/>
        <v>0</v>
      </c>
      <c r="F708" s="107"/>
      <c r="G708" s="107"/>
      <c r="H708" s="108"/>
      <c r="I708" s="88"/>
      <c r="J708" s="380"/>
      <c r="K708" s="381">
        <f t="shared" si="383"/>
        <v>0</v>
      </c>
      <c r="L708" s="130">
        <f t="shared" si="384"/>
        <v>0</v>
      </c>
      <c r="M708" s="130">
        <f t="shared" si="385"/>
        <v>0</v>
      </c>
      <c r="N708" s="130">
        <f t="shared" si="386"/>
        <v>0</v>
      </c>
      <c r="O708" s="99">
        <f t="shared" si="387"/>
        <v>0</v>
      </c>
      <c r="P708" s="97"/>
      <c r="Q708" s="106"/>
      <c r="R708" s="100"/>
      <c r="S708" s="101"/>
      <c r="T708" s="563"/>
    </row>
    <row r="709" spans="1:20" ht="12.75">
      <c r="A709" s="556"/>
      <c r="B709" s="559"/>
      <c r="C709" s="559"/>
      <c r="D709" s="110"/>
      <c r="E709" s="106">
        <f t="shared" si="382"/>
        <v>0</v>
      </c>
      <c r="F709" s="107"/>
      <c r="G709" s="107"/>
      <c r="H709" s="108"/>
      <c r="I709" s="108"/>
      <c r="J709" s="403"/>
      <c r="K709" s="381">
        <f t="shared" si="383"/>
        <v>0</v>
      </c>
      <c r="L709" s="130">
        <f t="shared" si="384"/>
        <v>0</v>
      </c>
      <c r="M709" s="130">
        <f t="shared" si="385"/>
        <v>0</v>
      </c>
      <c r="N709" s="130">
        <f t="shared" si="386"/>
        <v>0</v>
      </c>
      <c r="O709" s="99">
        <f t="shared" si="387"/>
        <v>0</v>
      </c>
      <c r="P709" s="97"/>
      <c r="Q709" s="106"/>
      <c r="R709" s="100"/>
      <c r="S709" s="101"/>
      <c r="T709" s="563"/>
    </row>
    <row r="710" spans="1:20" ht="13.5" thickBot="1">
      <c r="A710" s="556"/>
      <c r="B710" s="559"/>
      <c r="C710" s="559"/>
      <c r="D710" s="357"/>
      <c r="E710" s="106">
        <f t="shared" si="382"/>
        <v>0</v>
      </c>
      <c r="F710" s="107"/>
      <c r="G710" s="107"/>
      <c r="H710" s="108"/>
      <c r="I710" s="108"/>
      <c r="J710" s="387"/>
      <c r="K710" s="381">
        <f t="shared" si="383"/>
        <v>0</v>
      </c>
      <c r="L710" s="130">
        <f t="shared" si="384"/>
        <v>0</v>
      </c>
      <c r="M710" s="130">
        <f t="shared" si="385"/>
        <v>0</v>
      </c>
      <c r="N710" s="130">
        <f t="shared" si="386"/>
        <v>0</v>
      </c>
      <c r="O710" s="144">
        <f t="shared" si="387"/>
        <v>0</v>
      </c>
      <c r="P710" s="115"/>
      <c r="Q710" s="267"/>
      <c r="R710" s="116"/>
      <c r="S710" s="117"/>
      <c r="T710" s="563"/>
    </row>
    <row r="711" spans="1:20" ht="13.5" thickBot="1">
      <c r="A711" s="556"/>
      <c r="B711" s="559"/>
      <c r="C711" s="559"/>
      <c r="D711" s="118" t="s">
        <v>657</v>
      </c>
      <c r="E711" s="393"/>
      <c r="F711" s="394"/>
      <c r="G711" s="394"/>
      <c r="H711" s="394"/>
      <c r="I711" s="394"/>
      <c r="J711" s="382">
        <f aca="true" t="shared" si="388" ref="J711:O711">SUM(J701:J710)</f>
        <v>0</v>
      </c>
      <c r="K711" s="383">
        <f t="shared" si="388"/>
        <v>0</v>
      </c>
      <c r="L711" s="121">
        <f t="shared" si="388"/>
        <v>0</v>
      </c>
      <c r="M711" s="121">
        <f t="shared" si="388"/>
        <v>0</v>
      </c>
      <c r="N711" s="121">
        <f t="shared" si="388"/>
        <v>0</v>
      </c>
      <c r="O711" s="122">
        <f t="shared" si="388"/>
        <v>0</v>
      </c>
      <c r="P711" s="123">
        <f>SUM(P703:P710)</f>
        <v>0</v>
      </c>
      <c r="Q711" s="120">
        <f>SUM(Q703:Q710)</f>
        <v>0</v>
      </c>
      <c r="R711" s="121"/>
      <c r="S711" s="122"/>
      <c r="T711" s="563"/>
    </row>
    <row r="712" spans="1:20" ht="13.5" thickBot="1">
      <c r="A712" s="557"/>
      <c r="B712" s="560"/>
      <c r="C712" s="560"/>
      <c r="D712" s="118" t="s">
        <v>824</v>
      </c>
      <c r="E712" s="393"/>
      <c r="F712" s="394"/>
      <c r="G712" s="394"/>
      <c r="H712" s="394"/>
      <c r="I712" s="394"/>
      <c r="J712" s="402"/>
      <c r="K712" s="384">
        <f>K628-K711</f>
        <v>648</v>
      </c>
      <c r="L712" s="369">
        <f>L628-L711</f>
        <v>0</v>
      </c>
      <c r="M712" s="369">
        <f>M628-M711</f>
        <v>0</v>
      </c>
      <c r="N712" s="369">
        <f>N628-N711</f>
        <v>162</v>
      </c>
      <c r="O712" s="385">
        <f>O628-O711</f>
        <v>25</v>
      </c>
      <c r="P712" s="370"/>
      <c r="Q712" s="371"/>
      <c r="R712" s="372"/>
      <c r="S712" s="373"/>
      <c r="T712" s="564"/>
    </row>
    <row r="713" spans="1:20" ht="13.5" thickTop="1">
      <c r="A713" s="569" t="s">
        <v>648</v>
      </c>
      <c r="B713" s="570"/>
      <c r="C713" s="571"/>
      <c r="D713" s="575" t="s">
        <v>109</v>
      </c>
      <c r="E713" s="578" t="s">
        <v>649</v>
      </c>
      <c r="F713" s="579"/>
      <c r="G713" s="579"/>
      <c r="H713" s="579"/>
      <c r="I713" s="580"/>
      <c r="J713" s="578" t="s">
        <v>650</v>
      </c>
      <c r="K713" s="581"/>
      <c r="L713" s="581"/>
      <c r="M713" s="581"/>
      <c r="N713" s="581"/>
      <c r="O713" s="580"/>
      <c r="P713" s="223"/>
      <c r="Q713" s="265" t="s">
        <v>416</v>
      </c>
      <c r="R713" s="222"/>
      <c r="S713" s="224"/>
      <c r="T713" s="60" t="s">
        <v>447</v>
      </c>
    </row>
    <row r="714" spans="1:20" ht="13.5" thickBot="1">
      <c r="A714" s="572"/>
      <c r="B714" s="573"/>
      <c r="C714" s="574"/>
      <c r="D714" s="576"/>
      <c r="E714" s="63" t="s">
        <v>654</v>
      </c>
      <c r="F714" s="64" t="s">
        <v>656</v>
      </c>
      <c r="G714" s="64" t="s">
        <v>483</v>
      </c>
      <c r="H714" s="65" t="s">
        <v>655</v>
      </c>
      <c r="I714" s="65" t="s">
        <v>371</v>
      </c>
      <c r="J714" s="374" t="s">
        <v>651</v>
      </c>
      <c r="K714" s="64" t="s">
        <v>654</v>
      </c>
      <c r="L714" s="64" t="s">
        <v>656</v>
      </c>
      <c r="M714" s="64" t="s">
        <v>483</v>
      </c>
      <c r="N714" s="64" t="s">
        <v>655</v>
      </c>
      <c r="O714" s="365" t="s">
        <v>371</v>
      </c>
      <c r="P714" s="67" t="s">
        <v>419</v>
      </c>
      <c r="Q714" s="63" t="s">
        <v>417</v>
      </c>
      <c r="R714" s="64" t="s">
        <v>418</v>
      </c>
      <c r="S714" s="68" t="s">
        <v>110</v>
      </c>
      <c r="T714" s="69" t="s">
        <v>142</v>
      </c>
    </row>
    <row r="715" spans="1:20" ht="13.5" thickBot="1">
      <c r="A715" s="269" t="s">
        <v>388</v>
      </c>
      <c r="B715" s="268"/>
      <c r="C715" s="297">
        <f>C716*0.8</f>
        <v>0</v>
      </c>
      <c r="D715" s="577"/>
      <c r="E715" s="74" t="s">
        <v>653</v>
      </c>
      <c r="F715" s="75" t="s">
        <v>652</v>
      </c>
      <c r="G715" s="75" t="s">
        <v>652</v>
      </c>
      <c r="H715" s="76" t="s">
        <v>652</v>
      </c>
      <c r="I715" s="76" t="s">
        <v>652</v>
      </c>
      <c r="J715" s="375" t="s">
        <v>652</v>
      </c>
      <c r="K715" s="75" t="s">
        <v>653</v>
      </c>
      <c r="L715" s="75" t="s">
        <v>652</v>
      </c>
      <c r="M715" s="75" t="s">
        <v>652</v>
      </c>
      <c r="N715" s="75" t="s">
        <v>652</v>
      </c>
      <c r="O715" s="280" t="s">
        <v>652</v>
      </c>
      <c r="P715" s="79" t="s">
        <v>112</v>
      </c>
      <c r="Q715" s="266" t="s">
        <v>652</v>
      </c>
      <c r="R715" s="80" t="s">
        <v>113</v>
      </c>
      <c r="S715" s="81"/>
      <c r="T715" s="82"/>
    </row>
    <row r="716" spans="1:20" ht="13.5" thickBot="1">
      <c r="A716" s="225" t="s">
        <v>448</v>
      </c>
      <c r="B716" s="270"/>
      <c r="C716" s="271">
        <f>T701</f>
        <v>0</v>
      </c>
      <c r="D716" s="195" t="s">
        <v>114</v>
      </c>
      <c r="E716" s="196"/>
      <c r="F716" s="197"/>
      <c r="G716" s="197"/>
      <c r="H716" s="197"/>
      <c r="I716" s="395"/>
      <c r="J716" s="391"/>
      <c r="K716" s="359">
        <f>IF($T$4=1,(C716*10+900)*1.2,(C716*7+700)*1.2)</f>
        <v>1080</v>
      </c>
      <c r="L716" s="399">
        <f>IF($T$4=1,C716*1.3,C716*1.2)</f>
        <v>0</v>
      </c>
      <c r="M716" s="399">
        <f>L716/2</f>
        <v>0</v>
      </c>
      <c r="N716" s="399">
        <f>(K716-L716*4-M716*9)/4</f>
        <v>270</v>
      </c>
      <c r="O716" s="400">
        <v>25</v>
      </c>
      <c r="P716" s="193">
        <v>600</v>
      </c>
      <c r="Q716" s="283"/>
      <c r="R716" s="363">
        <v>30</v>
      </c>
      <c r="S716" s="362" t="s">
        <v>797</v>
      </c>
      <c r="T716" s="229">
        <f>T$4</f>
        <v>1</v>
      </c>
    </row>
    <row r="717" spans="1:20" ht="13.5" thickBot="1">
      <c r="A717" s="219" t="s">
        <v>389</v>
      </c>
      <c r="B717" s="272"/>
      <c r="C717" s="273">
        <v>60</v>
      </c>
      <c r="D717" s="198" t="s">
        <v>457</v>
      </c>
      <c r="E717" s="199"/>
      <c r="F717" s="200"/>
      <c r="G717" s="200"/>
      <c r="H717" s="200"/>
      <c r="I717" s="396"/>
      <c r="J717" s="392"/>
      <c r="K717" s="360">
        <f>K716*C717/100</f>
        <v>648</v>
      </c>
      <c r="L717" s="398">
        <f>L716*C717/100</f>
        <v>0</v>
      </c>
      <c r="M717" s="398">
        <f>M716*C717/100</f>
        <v>0</v>
      </c>
      <c r="N717" s="398">
        <f>N716*C717/100</f>
        <v>162</v>
      </c>
      <c r="O717" s="401">
        <v>25</v>
      </c>
      <c r="P717" s="194">
        <v>600</v>
      </c>
      <c r="Q717" s="284"/>
      <c r="R717" s="75">
        <f>(220-50)*0.6</f>
        <v>102</v>
      </c>
      <c r="S717" s="361" t="s">
        <v>796</v>
      </c>
      <c r="T717" s="228" t="s">
        <v>452</v>
      </c>
    </row>
    <row r="718" spans="1:20" ht="12.75">
      <c r="A718" s="555">
        <f>A701+1</f>
        <v>39230</v>
      </c>
      <c r="B718" s="567" t="s">
        <v>116</v>
      </c>
      <c r="C718" s="568" t="str">
        <f>$C665</f>
        <v>Protein</v>
      </c>
      <c r="D718" s="85"/>
      <c r="E718" s="86">
        <f aca="true" t="shared" si="389" ref="E718:E727">F718*4+G718*9+H718*4</f>
        <v>0</v>
      </c>
      <c r="F718" s="87"/>
      <c r="G718" s="87"/>
      <c r="H718" s="88"/>
      <c r="I718" s="88"/>
      <c r="J718" s="380"/>
      <c r="K718" s="379">
        <f aca="true" t="shared" si="390" ref="K718:K727">E718/100*$J718</f>
        <v>0</v>
      </c>
      <c r="L718" s="281">
        <f aca="true" t="shared" si="391" ref="L718:L727">F718/100*$J718</f>
        <v>0</v>
      </c>
      <c r="M718" s="281">
        <f aca="true" t="shared" si="392" ref="M718:M727">G718/100*$J718</f>
        <v>0</v>
      </c>
      <c r="N718" s="281">
        <f aca="true" t="shared" si="393" ref="N718:N727">H718/100*$J718</f>
        <v>0</v>
      </c>
      <c r="O718" s="90">
        <f aca="true" t="shared" si="394" ref="O718:O727">I718/100*$J718</f>
        <v>0</v>
      </c>
      <c r="P718" s="91">
        <f>5.2*R718</f>
        <v>0</v>
      </c>
      <c r="Q718" s="127">
        <f>54/490*P718</f>
        <v>0</v>
      </c>
      <c r="R718" s="92"/>
      <c r="S718" s="93" t="s">
        <v>117</v>
      </c>
      <c r="T718" s="562">
        <f>Súlygrafikon!F62</f>
        <v>0</v>
      </c>
    </row>
    <row r="719" spans="1:20" ht="12.75">
      <c r="A719" s="556"/>
      <c r="B719" s="559"/>
      <c r="C719" s="559"/>
      <c r="D719" s="95"/>
      <c r="E719" s="86">
        <f t="shared" si="389"/>
        <v>0</v>
      </c>
      <c r="F719" s="87"/>
      <c r="G719" s="87"/>
      <c r="H719" s="88"/>
      <c r="I719" s="88"/>
      <c r="J719" s="380"/>
      <c r="K719" s="381">
        <f t="shared" si="390"/>
        <v>0</v>
      </c>
      <c r="L719" s="130">
        <f t="shared" si="391"/>
        <v>0</v>
      </c>
      <c r="M719" s="130">
        <f t="shared" si="392"/>
        <v>0</v>
      </c>
      <c r="N719" s="130">
        <f t="shared" si="393"/>
        <v>0</v>
      </c>
      <c r="O719" s="99">
        <f t="shared" si="394"/>
        <v>0</v>
      </c>
      <c r="P719" s="97">
        <f>8.2*R719</f>
        <v>0</v>
      </c>
      <c r="Q719" s="106">
        <f>54/490*P719</f>
        <v>0</v>
      </c>
      <c r="R719" s="100"/>
      <c r="S719" s="101" t="s">
        <v>118</v>
      </c>
      <c r="T719" s="563"/>
    </row>
    <row r="720" spans="1:20" ht="12.75">
      <c r="A720" s="556"/>
      <c r="B720" s="559"/>
      <c r="C720" s="559"/>
      <c r="D720" s="105"/>
      <c r="E720" s="106">
        <f t="shared" si="389"/>
        <v>0</v>
      </c>
      <c r="F720" s="107"/>
      <c r="G720" s="107"/>
      <c r="H720" s="108"/>
      <c r="I720" s="88"/>
      <c r="J720" s="380"/>
      <c r="K720" s="381">
        <f t="shared" si="390"/>
        <v>0</v>
      </c>
      <c r="L720" s="130">
        <f t="shared" si="391"/>
        <v>0</v>
      </c>
      <c r="M720" s="130">
        <f t="shared" si="392"/>
        <v>0</v>
      </c>
      <c r="N720" s="130">
        <f t="shared" si="393"/>
        <v>0</v>
      </c>
      <c r="O720" s="99">
        <f t="shared" si="394"/>
        <v>0</v>
      </c>
      <c r="P720" s="97">
        <f>11.2*R720</f>
        <v>0</v>
      </c>
      <c r="Q720" s="106">
        <f>54/490*P720</f>
        <v>0</v>
      </c>
      <c r="R720" s="100"/>
      <c r="S720" s="101" t="s">
        <v>119</v>
      </c>
      <c r="T720" s="563"/>
    </row>
    <row r="721" spans="1:20" ht="12.75">
      <c r="A721" s="556"/>
      <c r="B721" s="559"/>
      <c r="C721" s="559"/>
      <c r="D721" s="110"/>
      <c r="E721" s="106">
        <f t="shared" si="389"/>
        <v>0</v>
      </c>
      <c r="F721" s="107"/>
      <c r="G721" s="107"/>
      <c r="H721" s="108"/>
      <c r="I721" s="88"/>
      <c r="J721" s="380"/>
      <c r="K721" s="381">
        <f t="shared" si="390"/>
        <v>0</v>
      </c>
      <c r="L721" s="130">
        <f t="shared" si="391"/>
        <v>0</v>
      </c>
      <c r="M721" s="130">
        <f t="shared" si="392"/>
        <v>0</v>
      </c>
      <c r="N721" s="130">
        <f t="shared" si="393"/>
        <v>0</v>
      </c>
      <c r="O721" s="99">
        <f t="shared" si="394"/>
        <v>0</v>
      </c>
      <c r="P721" s="97">
        <f>19.4*R721</f>
        <v>0</v>
      </c>
      <c r="Q721" s="106">
        <f>54/490*P721</f>
        <v>0</v>
      </c>
      <c r="R721" s="100"/>
      <c r="S721" s="101" t="s">
        <v>121</v>
      </c>
      <c r="T721" s="563"/>
    </row>
    <row r="722" spans="1:20" ht="12.75">
      <c r="A722" s="556"/>
      <c r="B722" s="559"/>
      <c r="C722" s="559"/>
      <c r="D722" s="110"/>
      <c r="E722" s="106">
        <f t="shared" si="389"/>
        <v>0</v>
      </c>
      <c r="F722" s="107"/>
      <c r="G722" s="107"/>
      <c r="H722" s="108"/>
      <c r="I722" s="88"/>
      <c r="J722" s="380"/>
      <c r="K722" s="381">
        <f t="shared" si="390"/>
        <v>0</v>
      </c>
      <c r="L722" s="130">
        <f t="shared" si="391"/>
        <v>0</v>
      </c>
      <c r="M722" s="130">
        <f t="shared" si="392"/>
        <v>0</v>
      </c>
      <c r="N722" s="130">
        <f t="shared" si="393"/>
        <v>0</v>
      </c>
      <c r="O722" s="99">
        <f t="shared" si="394"/>
        <v>0</v>
      </c>
      <c r="P722" s="97"/>
      <c r="Q722" s="106"/>
      <c r="R722" s="100"/>
      <c r="S722" s="101"/>
      <c r="T722" s="563"/>
    </row>
    <row r="723" spans="1:20" ht="12.75">
      <c r="A723" s="556"/>
      <c r="B723" s="559"/>
      <c r="C723" s="559"/>
      <c r="D723" s="110"/>
      <c r="E723" s="106">
        <f t="shared" si="389"/>
        <v>0</v>
      </c>
      <c r="F723" s="107"/>
      <c r="G723" s="107"/>
      <c r="H723" s="108"/>
      <c r="I723" s="88"/>
      <c r="J723" s="380"/>
      <c r="K723" s="381">
        <f t="shared" si="390"/>
        <v>0</v>
      </c>
      <c r="L723" s="130">
        <f t="shared" si="391"/>
        <v>0</v>
      </c>
      <c r="M723" s="130">
        <f t="shared" si="392"/>
        <v>0</v>
      </c>
      <c r="N723" s="130">
        <f t="shared" si="393"/>
        <v>0</v>
      </c>
      <c r="O723" s="99">
        <f t="shared" si="394"/>
        <v>0</v>
      </c>
      <c r="P723" s="97"/>
      <c r="Q723" s="106"/>
      <c r="R723" s="100"/>
      <c r="S723" s="101"/>
      <c r="T723" s="563"/>
    </row>
    <row r="724" spans="1:20" ht="12.75">
      <c r="A724" s="556"/>
      <c r="B724" s="559"/>
      <c r="C724" s="559"/>
      <c r="D724" s="105"/>
      <c r="E724" s="106">
        <f t="shared" si="389"/>
        <v>0</v>
      </c>
      <c r="F724" s="107"/>
      <c r="G724" s="107"/>
      <c r="H724" s="108"/>
      <c r="I724" s="88"/>
      <c r="J724" s="380"/>
      <c r="K724" s="381">
        <f t="shared" si="390"/>
        <v>0</v>
      </c>
      <c r="L724" s="130">
        <f t="shared" si="391"/>
        <v>0</v>
      </c>
      <c r="M724" s="130">
        <f t="shared" si="392"/>
        <v>0</v>
      </c>
      <c r="N724" s="130">
        <f t="shared" si="393"/>
        <v>0</v>
      </c>
      <c r="O724" s="99">
        <f t="shared" si="394"/>
        <v>0</v>
      </c>
      <c r="P724" s="97"/>
      <c r="Q724" s="106"/>
      <c r="R724" s="100"/>
      <c r="S724" s="101"/>
      <c r="T724" s="563"/>
    </row>
    <row r="725" spans="1:20" ht="12.75">
      <c r="A725" s="556"/>
      <c r="B725" s="559"/>
      <c r="C725" s="559"/>
      <c r="D725" s="110"/>
      <c r="E725" s="106">
        <f t="shared" si="389"/>
        <v>0</v>
      </c>
      <c r="F725" s="107"/>
      <c r="G725" s="107"/>
      <c r="H725" s="108"/>
      <c r="I725" s="88"/>
      <c r="J725" s="380"/>
      <c r="K725" s="381">
        <f t="shared" si="390"/>
        <v>0</v>
      </c>
      <c r="L725" s="130">
        <f t="shared" si="391"/>
        <v>0</v>
      </c>
      <c r="M725" s="130">
        <f t="shared" si="392"/>
        <v>0</v>
      </c>
      <c r="N725" s="130">
        <f t="shared" si="393"/>
        <v>0</v>
      </c>
      <c r="O725" s="99">
        <f t="shared" si="394"/>
        <v>0</v>
      </c>
      <c r="P725" s="97"/>
      <c r="Q725" s="106"/>
      <c r="R725" s="100"/>
      <c r="S725" s="101"/>
      <c r="T725" s="563"/>
    </row>
    <row r="726" spans="1:20" ht="12.75">
      <c r="A726" s="556"/>
      <c r="B726" s="559"/>
      <c r="C726" s="559"/>
      <c r="D726" s="110"/>
      <c r="E726" s="106">
        <f t="shared" si="389"/>
        <v>0</v>
      </c>
      <c r="F726" s="107"/>
      <c r="G726" s="107"/>
      <c r="H726" s="108"/>
      <c r="I726" s="88"/>
      <c r="J726" s="380"/>
      <c r="K726" s="381">
        <f t="shared" si="390"/>
        <v>0</v>
      </c>
      <c r="L726" s="130">
        <f t="shared" si="391"/>
        <v>0</v>
      </c>
      <c r="M726" s="130">
        <f t="shared" si="392"/>
        <v>0</v>
      </c>
      <c r="N726" s="130">
        <f t="shared" si="393"/>
        <v>0</v>
      </c>
      <c r="O726" s="99">
        <f t="shared" si="394"/>
        <v>0</v>
      </c>
      <c r="P726" s="97"/>
      <c r="Q726" s="106"/>
      <c r="R726" s="100"/>
      <c r="S726" s="101"/>
      <c r="T726" s="563"/>
    </row>
    <row r="727" spans="1:20" ht="13.5" thickBot="1">
      <c r="A727" s="556"/>
      <c r="B727" s="559"/>
      <c r="C727" s="559"/>
      <c r="D727" s="114"/>
      <c r="E727" s="106">
        <f t="shared" si="389"/>
        <v>0</v>
      </c>
      <c r="F727" s="107"/>
      <c r="G727" s="107"/>
      <c r="H727" s="108"/>
      <c r="I727" s="88"/>
      <c r="J727" s="380"/>
      <c r="K727" s="381">
        <f t="shared" si="390"/>
        <v>0</v>
      </c>
      <c r="L727" s="130">
        <f t="shared" si="391"/>
        <v>0</v>
      </c>
      <c r="M727" s="130">
        <f t="shared" si="392"/>
        <v>0</v>
      </c>
      <c r="N727" s="130">
        <f t="shared" si="393"/>
        <v>0</v>
      </c>
      <c r="O727" s="144">
        <f t="shared" si="394"/>
        <v>0</v>
      </c>
      <c r="P727" s="115"/>
      <c r="Q727" s="267"/>
      <c r="R727" s="116"/>
      <c r="S727" s="117"/>
      <c r="T727" s="563"/>
    </row>
    <row r="728" spans="1:20" ht="13.5" thickBot="1">
      <c r="A728" s="556"/>
      <c r="B728" s="559"/>
      <c r="C728" s="559"/>
      <c r="D728" s="118" t="s">
        <v>657</v>
      </c>
      <c r="E728" s="393"/>
      <c r="F728" s="394"/>
      <c r="G728" s="394"/>
      <c r="H728" s="394"/>
      <c r="I728" s="394"/>
      <c r="J728" s="382">
        <f aca="true" t="shared" si="395" ref="J728:O728">SUM(J718:J727)</f>
        <v>0</v>
      </c>
      <c r="K728" s="383">
        <f t="shared" si="395"/>
        <v>0</v>
      </c>
      <c r="L728" s="121">
        <f t="shared" si="395"/>
        <v>0</v>
      </c>
      <c r="M728" s="121">
        <f t="shared" si="395"/>
        <v>0</v>
      </c>
      <c r="N728" s="121">
        <f t="shared" si="395"/>
        <v>0</v>
      </c>
      <c r="O728" s="122">
        <f t="shared" si="395"/>
        <v>0</v>
      </c>
      <c r="P728" s="123">
        <f>SUM(P720:P727)</f>
        <v>0</v>
      </c>
      <c r="Q728" s="120">
        <f>SUM(Q720:Q727)</f>
        <v>0</v>
      </c>
      <c r="R728" s="121"/>
      <c r="S728" s="122"/>
      <c r="T728" s="563"/>
    </row>
    <row r="729" spans="1:20" ht="13.5" thickBot="1">
      <c r="A729" s="557"/>
      <c r="B729" s="560"/>
      <c r="C729" s="560"/>
      <c r="D729" s="118" t="s">
        <v>824</v>
      </c>
      <c r="E729" s="393"/>
      <c r="F729" s="394"/>
      <c r="G729" s="394"/>
      <c r="H729" s="394"/>
      <c r="I729" s="394"/>
      <c r="J729" s="402"/>
      <c r="K729" s="384">
        <f>K717-K728</f>
        <v>648</v>
      </c>
      <c r="L729" s="369">
        <f>L717-L728</f>
        <v>0</v>
      </c>
      <c r="M729" s="369">
        <f>M717-M728</f>
        <v>0</v>
      </c>
      <c r="N729" s="369">
        <f>N717-N728</f>
        <v>162</v>
      </c>
      <c r="O729" s="385">
        <f>O717-O728</f>
        <v>25</v>
      </c>
      <c r="P729" s="370"/>
      <c r="Q729" s="371"/>
      <c r="R729" s="372"/>
      <c r="S729" s="373"/>
      <c r="T729" s="564"/>
    </row>
    <row r="730" spans="1:20" ht="13.5" thickTop="1">
      <c r="A730" s="555">
        <f>A718+1</f>
        <v>39231</v>
      </c>
      <c r="B730" s="565" t="s">
        <v>123</v>
      </c>
      <c r="C730" s="566" t="str">
        <f>$C677</f>
        <v>Keményítő</v>
      </c>
      <c r="D730" s="85"/>
      <c r="E730" s="86">
        <f aca="true" t="shared" si="396" ref="E730:E735">F730*4+G730*9+H730*4</f>
        <v>0</v>
      </c>
      <c r="F730" s="87"/>
      <c r="G730" s="87"/>
      <c r="H730" s="88"/>
      <c r="I730" s="88"/>
      <c r="J730" s="378"/>
      <c r="K730" s="386">
        <f aca="true" t="shared" si="397" ref="K730:K739">E730/100*$J730</f>
        <v>0</v>
      </c>
      <c r="L730" s="221">
        <f aca="true" t="shared" si="398" ref="L730:L739">F730/100*$J730</f>
        <v>0</v>
      </c>
      <c r="M730" s="221">
        <f aca="true" t="shared" si="399" ref="M730:M739">G730/100*$J730</f>
        <v>0</v>
      </c>
      <c r="N730" s="221">
        <f aca="true" t="shared" si="400" ref="N730:N739">H730/100*$J730</f>
        <v>0</v>
      </c>
      <c r="O730" s="129">
        <f aca="true" t="shared" si="401" ref="O730:O739">I730/100*$J730</f>
        <v>0</v>
      </c>
      <c r="P730" s="91">
        <f>5.2*R730</f>
        <v>0</v>
      </c>
      <c r="Q730" s="127">
        <f>54/490*P730</f>
        <v>0</v>
      </c>
      <c r="R730" s="92"/>
      <c r="S730" s="93" t="s">
        <v>117</v>
      </c>
      <c r="T730" s="562">
        <f>Súlygrafikon!F63</f>
        <v>0</v>
      </c>
    </row>
    <row r="731" spans="1:20" ht="12.75">
      <c r="A731" s="556"/>
      <c r="B731" s="559"/>
      <c r="C731" s="559"/>
      <c r="D731" s="95"/>
      <c r="E731" s="86">
        <f t="shared" si="396"/>
        <v>0</v>
      </c>
      <c r="F731" s="87"/>
      <c r="G731" s="87"/>
      <c r="H731" s="88"/>
      <c r="I731" s="88"/>
      <c r="J731" s="380"/>
      <c r="K731" s="381">
        <f t="shared" si="397"/>
        <v>0</v>
      </c>
      <c r="L731" s="130">
        <f t="shared" si="398"/>
        <v>0</v>
      </c>
      <c r="M731" s="130">
        <f t="shared" si="399"/>
        <v>0</v>
      </c>
      <c r="N731" s="130">
        <f t="shared" si="400"/>
        <v>0</v>
      </c>
      <c r="O731" s="99">
        <f t="shared" si="401"/>
        <v>0</v>
      </c>
      <c r="P731" s="97">
        <f>8.2*R731</f>
        <v>0</v>
      </c>
      <c r="Q731" s="106">
        <f>54/490*P731</f>
        <v>0</v>
      </c>
      <c r="R731" s="100"/>
      <c r="S731" s="101" t="s">
        <v>118</v>
      </c>
      <c r="T731" s="563"/>
    </row>
    <row r="732" spans="1:20" ht="12.75">
      <c r="A732" s="556"/>
      <c r="B732" s="559"/>
      <c r="C732" s="559"/>
      <c r="D732" s="105"/>
      <c r="E732" s="106">
        <f t="shared" si="396"/>
        <v>0</v>
      </c>
      <c r="F732" s="107"/>
      <c r="G732" s="107"/>
      <c r="H732" s="108"/>
      <c r="I732" s="88"/>
      <c r="J732" s="380"/>
      <c r="K732" s="381">
        <f t="shared" si="397"/>
        <v>0</v>
      </c>
      <c r="L732" s="130">
        <f t="shared" si="398"/>
        <v>0</v>
      </c>
      <c r="M732" s="130">
        <f t="shared" si="399"/>
        <v>0</v>
      </c>
      <c r="N732" s="130">
        <f t="shared" si="400"/>
        <v>0</v>
      </c>
      <c r="O732" s="99">
        <f t="shared" si="401"/>
        <v>0</v>
      </c>
      <c r="P732" s="97">
        <f>11.2*R732</f>
        <v>0</v>
      </c>
      <c r="Q732" s="106">
        <f>54/490*P732</f>
        <v>0</v>
      </c>
      <c r="R732" s="100"/>
      <c r="S732" s="101" t="s">
        <v>119</v>
      </c>
      <c r="T732" s="563"/>
    </row>
    <row r="733" spans="1:20" ht="12.75">
      <c r="A733" s="556"/>
      <c r="B733" s="559"/>
      <c r="C733" s="559"/>
      <c r="D733" s="110"/>
      <c r="E733" s="106">
        <f t="shared" si="396"/>
        <v>0</v>
      </c>
      <c r="F733" s="107"/>
      <c r="G733" s="107"/>
      <c r="H733" s="108"/>
      <c r="I733" s="88"/>
      <c r="J733" s="380"/>
      <c r="K733" s="381">
        <f t="shared" si="397"/>
        <v>0</v>
      </c>
      <c r="L733" s="130">
        <f t="shared" si="398"/>
        <v>0</v>
      </c>
      <c r="M733" s="130">
        <f t="shared" si="399"/>
        <v>0</v>
      </c>
      <c r="N733" s="130">
        <f t="shared" si="400"/>
        <v>0</v>
      </c>
      <c r="O733" s="99">
        <f t="shared" si="401"/>
        <v>0</v>
      </c>
      <c r="P733" s="97">
        <f>19.4*R733</f>
        <v>0</v>
      </c>
      <c r="Q733" s="106">
        <f>54/490*P733</f>
        <v>0</v>
      </c>
      <c r="R733" s="100"/>
      <c r="S733" s="101" t="s">
        <v>121</v>
      </c>
      <c r="T733" s="563"/>
    </row>
    <row r="734" spans="1:20" ht="12.75">
      <c r="A734" s="556"/>
      <c r="B734" s="559"/>
      <c r="C734" s="559"/>
      <c r="D734" s="110"/>
      <c r="E734" s="106">
        <f t="shared" si="396"/>
        <v>0</v>
      </c>
      <c r="F734" s="107"/>
      <c r="G734" s="107"/>
      <c r="H734" s="108"/>
      <c r="I734" s="88"/>
      <c r="J734" s="380"/>
      <c r="K734" s="381">
        <f t="shared" si="397"/>
        <v>0</v>
      </c>
      <c r="L734" s="130">
        <f t="shared" si="398"/>
        <v>0</v>
      </c>
      <c r="M734" s="130">
        <f t="shared" si="399"/>
        <v>0</v>
      </c>
      <c r="N734" s="130">
        <f t="shared" si="400"/>
        <v>0</v>
      </c>
      <c r="O734" s="99">
        <f t="shared" si="401"/>
        <v>0</v>
      </c>
      <c r="P734" s="97"/>
      <c r="Q734" s="106"/>
      <c r="R734" s="100"/>
      <c r="S734" s="101"/>
      <c r="T734" s="563"/>
    </row>
    <row r="735" spans="1:20" ht="12.75">
      <c r="A735" s="556"/>
      <c r="B735" s="559"/>
      <c r="C735" s="559"/>
      <c r="D735" s="110"/>
      <c r="E735" s="106">
        <f t="shared" si="396"/>
        <v>0</v>
      </c>
      <c r="F735" s="107"/>
      <c r="G735" s="107"/>
      <c r="H735" s="108"/>
      <c r="I735" s="88"/>
      <c r="J735" s="380"/>
      <c r="K735" s="381">
        <f t="shared" si="397"/>
        <v>0</v>
      </c>
      <c r="L735" s="130">
        <f t="shared" si="398"/>
        <v>0</v>
      </c>
      <c r="M735" s="130">
        <f t="shared" si="399"/>
        <v>0</v>
      </c>
      <c r="N735" s="130">
        <f t="shared" si="400"/>
        <v>0</v>
      </c>
      <c r="O735" s="99">
        <f t="shared" si="401"/>
        <v>0</v>
      </c>
      <c r="P735" s="97"/>
      <c r="Q735" s="106"/>
      <c r="R735" s="100"/>
      <c r="S735" s="101"/>
      <c r="T735" s="563"/>
    </row>
    <row r="736" spans="1:20" ht="12.75">
      <c r="A736" s="556"/>
      <c r="B736" s="559"/>
      <c r="C736" s="559"/>
      <c r="D736" s="404"/>
      <c r="E736" s="106">
        <f>F736*4+G736*9+H736*4</f>
        <v>0</v>
      </c>
      <c r="F736" s="107"/>
      <c r="G736" s="107"/>
      <c r="H736" s="108"/>
      <c r="I736" s="88"/>
      <c r="J736" s="380"/>
      <c r="K736" s="381">
        <f t="shared" si="397"/>
        <v>0</v>
      </c>
      <c r="L736" s="130">
        <f t="shared" si="398"/>
        <v>0</v>
      </c>
      <c r="M736" s="130">
        <f t="shared" si="399"/>
        <v>0</v>
      </c>
      <c r="N736" s="130">
        <f t="shared" si="400"/>
        <v>0</v>
      </c>
      <c r="O736" s="99">
        <f t="shared" si="401"/>
        <v>0</v>
      </c>
      <c r="P736" s="97"/>
      <c r="Q736" s="106"/>
      <c r="R736" s="100"/>
      <c r="S736" s="101"/>
      <c r="T736" s="563"/>
    </row>
    <row r="737" spans="1:20" ht="12.75">
      <c r="A737" s="556"/>
      <c r="B737" s="559"/>
      <c r="C737" s="559"/>
      <c r="D737" s="110"/>
      <c r="E737" s="106">
        <f>F737*4+G737*9+H737*4</f>
        <v>0</v>
      </c>
      <c r="F737" s="107"/>
      <c r="G737" s="107"/>
      <c r="H737" s="108"/>
      <c r="I737" s="88"/>
      <c r="J737" s="380"/>
      <c r="K737" s="381">
        <f t="shared" si="397"/>
        <v>0</v>
      </c>
      <c r="L737" s="130">
        <f t="shared" si="398"/>
        <v>0</v>
      </c>
      <c r="M737" s="130">
        <f t="shared" si="399"/>
        <v>0</v>
      </c>
      <c r="N737" s="130">
        <f t="shared" si="400"/>
        <v>0</v>
      </c>
      <c r="O737" s="99">
        <f t="shared" si="401"/>
        <v>0</v>
      </c>
      <c r="P737" s="97"/>
      <c r="Q737" s="106"/>
      <c r="R737" s="100"/>
      <c r="S737" s="101"/>
      <c r="T737" s="563"/>
    </row>
    <row r="738" spans="1:20" ht="12.75">
      <c r="A738" s="556"/>
      <c r="B738" s="559"/>
      <c r="C738" s="559"/>
      <c r="D738" s="110"/>
      <c r="E738" s="106">
        <f>F738*4+G738*9+H738*4</f>
        <v>0</v>
      </c>
      <c r="F738" s="107"/>
      <c r="G738" s="107"/>
      <c r="H738" s="108"/>
      <c r="I738" s="88"/>
      <c r="J738" s="380"/>
      <c r="K738" s="381">
        <f t="shared" si="397"/>
        <v>0</v>
      </c>
      <c r="L738" s="130">
        <f t="shared" si="398"/>
        <v>0</v>
      </c>
      <c r="M738" s="130">
        <f t="shared" si="399"/>
        <v>0</v>
      </c>
      <c r="N738" s="130">
        <f t="shared" si="400"/>
        <v>0</v>
      </c>
      <c r="O738" s="99">
        <f t="shared" si="401"/>
        <v>0</v>
      </c>
      <c r="P738" s="97"/>
      <c r="Q738" s="106"/>
      <c r="R738" s="100"/>
      <c r="S738" s="101"/>
      <c r="T738" s="563"/>
    </row>
    <row r="739" spans="1:20" ht="13.5" thickBot="1">
      <c r="A739" s="556"/>
      <c r="B739" s="559"/>
      <c r="C739" s="559"/>
      <c r="D739" s="114"/>
      <c r="E739" s="106">
        <f>F739*4+G739*9+H739*4</f>
        <v>0</v>
      </c>
      <c r="F739" s="107"/>
      <c r="G739" s="107"/>
      <c r="H739" s="108"/>
      <c r="I739" s="108"/>
      <c r="J739" s="387"/>
      <c r="K739" s="381">
        <f t="shared" si="397"/>
        <v>0</v>
      </c>
      <c r="L739" s="130">
        <f t="shared" si="398"/>
        <v>0</v>
      </c>
      <c r="M739" s="130">
        <f t="shared" si="399"/>
        <v>0</v>
      </c>
      <c r="N739" s="130">
        <f t="shared" si="400"/>
        <v>0</v>
      </c>
      <c r="O739" s="144">
        <f t="shared" si="401"/>
        <v>0</v>
      </c>
      <c r="P739" s="115"/>
      <c r="Q739" s="267"/>
      <c r="R739" s="116"/>
      <c r="S739" s="117"/>
      <c r="T739" s="563"/>
    </row>
    <row r="740" spans="1:20" ht="13.5" thickBot="1">
      <c r="A740" s="556"/>
      <c r="B740" s="559"/>
      <c r="C740" s="559"/>
      <c r="D740" s="118" t="s">
        <v>657</v>
      </c>
      <c r="E740" s="393"/>
      <c r="F740" s="394"/>
      <c r="G740" s="394"/>
      <c r="H740" s="394"/>
      <c r="I740" s="394"/>
      <c r="J740" s="382">
        <f aca="true" t="shared" si="402" ref="J740:O740">SUM(J730:J739)</f>
        <v>0</v>
      </c>
      <c r="K740" s="383">
        <f t="shared" si="402"/>
        <v>0</v>
      </c>
      <c r="L740" s="121">
        <f t="shared" si="402"/>
        <v>0</v>
      </c>
      <c r="M740" s="121">
        <f t="shared" si="402"/>
        <v>0</v>
      </c>
      <c r="N740" s="121">
        <f t="shared" si="402"/>
        <v>0</v>
      </c>
      <c r="O740" s="122">
        <f t="shared" si="402"/>
        <v>0</v>
      </c>
      <c r="P740" s="123">
        <f>SUM(P732:P739)</f>
        <v>0</v>
      </c>
      <c r="Q740" s="120">
        <f>SUM(Q732:Q739)</f>
        <v>0</v>
      </c>
      <c r="R740" s="121"/>
      <c r="S740" s="122"/>
      <c r="T740" s="563"/>
    </row>
    <row r="741" spans="1:20" ht="13.5" thickBot="1">
      <c r="A741" s="557"/>
      <c r="B741" s="560"/>
      <c r="C741" s="560"/>
      <c r="D741" s="118" t="s">
        <v>824</v>
      </c>
      <c r="E741" s="393"/>
      <c r="F741" s="394"/>
      <c r="G741" s="394"/>
      <c r="H741" s="394"/>
      <c r="I741" s="394"/>
      <c r="J741" s="402"/>
      <c r="K741" s="384">
        <f>K717-K740</f>
        <v>648</v>
      </c>
      <c r="L741" s="369">
        <f>L717-L740</f>
        <v>0</v>
      </c>
      <c r="M741" s="369">
        <f>M717-M740</f>
        <v>0</v>
      </c>
      <c r="N741" s="369">
        <f>N717-N740</f>
        <v>162</v>
      </c>
      <c r="O741" s="385">
        <f>O717-O740</f>
        <v>25</v>
      </c>
      <c r="P741" s="370"/>
      <c r="Q741" s="371"/>
      <c r="R741" s="372"/>
      <c r="S741" s="373"/>
      <c r="T741" s="564"/>
    </row>
    <row r="742" spans="1:20" ht="13.5" thickTop="1">
      <c r="A742" s="555">
        <f>A730+1</f>
        <v>39232</v>
      </c>
      <c r="B742" s="565" t="s">
        <v>137</v>
      </c>
      <c r="C742" s="566" t="str">
        <f>$C689</f>
        <v>Szénhidrát</v>
      </c>
      <c r="D742" s="85"/>
      <c r="E742" s="86">
        <f aca="true" t="shared" si="403" ref="E742:E751">F742*4+G742*9+H742*4</f>
        <v>0</v>
      </c>
      <c r="F742" s="87"/>
      <c r="G742" s="87"/>
      <c r="H742" s="88"/>
      <c r="I742" s="88"/>
      <c r="J742" s="378"/>
      <c r="K742" s="386">
        <f aca="true" t="shared" si="404" ref="K742:K751">E742/100*$J742</f>
        <v>0</v>
      </c>
      <c r="L742" s="221">
        <f aca="true" t="shared" si="405" ref="L742:L751">F742/100*$J742</f>
        <v>0</v>
      </c>
      <c r="M742" s="221">
        <f aca="true" t="shared" si="406" ref="M742:M751">G742/100*$J742</f>
        <v>0</v>
      </c>
      <c r="N742" s="221">
        <f aca="true" t="shared" si="407" ref="N742:N751">H742/100*$J742</f>
        <v>0</v>
      </c>
      <c r="O742" s="129">
        <f aca="true" t="shared" si="408" ref="O742:O751">I742/100*$J742</f>
        <v>0</v>
      </c>
      <c r="P742" s="91">
        <f>5.2*R742</f>
        <v>0</v>
      </c>
      <c r="Q742" s="127">
        <f>54/490*P742</f>
        <v>0</v>
      </c>
      <c r="R742" s="92"/>
      <c r="S742" s="93" t="s">
        <v>117</v>
      </c>
      <c r="T742" s="562">
        <f>Súlygrafikon!F64</f>
        <v>0</v>
      </c>
    </row>
    <row r="743" spans="1:20" ht="12.75">
      <c r="A743" s="556"/>
      <c r="B743" s="559"/>
      <c r="C743" s="559"/>
      <c r="D743" s="95"/>
      <c r="E743" s="86">
        <f t="shared" si="403"/>
        <v>0</v>
      </c>
      <c r="F743" s="87"/>
      <c r="G743" s="87"/>
      <c r="H743" s="88"/>
      <c r="I743" s="88"/>
      <c r="J743" s="380"/>
      <c r="K743" s="381">
        <f t="shared" si="404"/>
        <v>0</v>
      </c>
      <c r="L743" s="130">
        <f t="shared" si="405"/>
        <v>0</v>
      </c>
      <c r="M743" s="130">
        <f t="shared" si="406"/>
        <v>0</v>
      </c>
      <c r="N743" s="130">
        <f t="shared" si="407"/>
        <v>0</v>
      </c>
      <c r="O743" s="99">
        <f t="shared" si="408"/>
        <v>0</v>
      </c>
      <c r="P743" s="97">
        <f>8.2*R743</f>
        <v>82</v>
      </c>
      <c r="Q743" s="106">
        <f>54/490*P743</f>
        <v>9.036734693877552</v>
      </c>
      <c r="R743" s="100">
        <v>10</v>
      </c>
      <c r="S743" s="101" t="s">
        <v>118</v>
      </c>
      <c r="T743" s="563"/>
    </row>
    <row r="744" spans="1:20" ht="12.75">
      <c r="A744" s="556"/>
      <c r="B744" s="559"/>
      <c r="C744" s="559"/>
      <c r="D744" s="105"/>
      <c r="E744" s="106">
        <f t="shared" si="403"/>
        <v>0</v>
      </c>
      <c r="F744" s="107"/>
      <c r="G744" s="107"/>
      <c r="H744" s="108"/>
      <c r="I744" s="88"/>
      <c r="J744" s="380"/>
      <c r="K744" s="381">
        <f t="shared" si="404"/>
        <v>0</v>
      </c>
      <c r="L744" s="130">
        <f t="shared" si="405"/>
        <v>0</v>
      </c>
      <c r="M744" s="130">
        <f t="shared" si="406"/>
        <v>0</v>
      </c>
      <c r="N744" s="130">
        <f t="shared" si="407"/>
        <v>0</v>
      </c>
      <c r="O744" s="99">
        <f t="shared" si="408"/>
        <v>0</v>
      </c>
      <c r="P744" s="97">
        <f>11.2*R744</f>
        <v>0</v>
      </c>
      <c r="Q744" s="106">
        <f>54/490*P744</f>
        <v>0</v>
      </c>
      <c r="R744" s="100"/>
      <c r="S744" s="101" t="s">
        <v>119</v>
      </c>
      <c r="T744" s="563"/>
    </row>
    <row r="745" spans="1:20" ht="12.75">
      <c r="A745" s="556"/>
      <c r="B745" s="559"/>
      <c r="C745" s="559"/>
      <c r="D745" s="95"/>
      <c r="E745" s="106">
        <f t="shared" si="403"/>
        <v>0</v>
      </c>
      <c r="F745" s="107"/>
      <c r="G745" s="107"/>
      <c r="H745" s="108"/>
      <c r="I745" s="88"/>
      <c r="J745" s="380"/>
      <c r="K745" s="381">
        <f t="shared" si="404"/>
        <v>0</v>
      </c>
      <c r="L745" s="130">
        <f t="shared" si="405"/>
        <v>0</v>
      </c>
      <c r="M745" s="130">
        <f t="shared" si="406"/>
        <v>0</v>
      </c>
      <c r="N745" s="130">
        <f t="shared" si="407"/>
        <v>0</v>
      </c>
      <c r="O745" s="99">
        <f t="shared" si="408"/>
        <v>0</v>
      </c>
      <c r="P745" s="97">
        <f>19.4*R745</f>
        <v>0</v>
      </c>
      <c r="Q745" s="106">
        <f>54/490*P745</f>
        <v>0</v>
      </c>
      <c r="R745" s="100"/>
      <c r="S745" s="101" t="s">
        <v>121</v>
      </c>
      <c r="T745" s="563"/>
    </row>
    <row r="746" spans="1:20" ht="12.75">
      <c r="A746" s="556"/>
      <c r="B746" s="559"/>
      <c r="C746" s="559"/>
      <c r="D746" s="95"/>
      <c r="E746" s="106">
        <f t="shared" si="403"/>
        <v>0</v>
      </c>
      <c r="F746" s="107"/>
      <c r="G746" s="107"/>
      <c r="H746" s="108"/>
      <c r="I746" s="88"/>
      <c r="J746" s="380"/>
      <c r="K746" s="381">
        <f t="shared" si="404"/>
        <v>0</v>
      </c>
      <c r="L746" s="130">
        <f t="shared" si="405"/>
        <v>0</v>
      </c>
      <c r="M746" s="130">
        <f t="shared" si="406"/>
        <v>0</v>
      </c>
      <c r="N746" s="130">
        <f t="shared" si="407"/>
        <v>0</v>
      </c>
      <c r="O746" s="99">
        <f t="shared" si="408"/>
        <v>0</v>
      </c>
      <c r="P746" s="97"/>
      <c r="Q746" s="106"/>
      <c r="R746" s="100"/>
      <c r="S746" s="101"/>
      <c r="T746" s="563"/>
    </row>
    <row r="747" spans="1:20" ht="12.75">
      <c r="A747" s="556"/>
      <c r="B747" s="559"/>
      <c r="C747" s="559"/>
      <c r="D747" s="364"/>
      <c r="E747" s="106">
        <f t="shared" si="403"/>
        <v>0</v>
      </c>
      <c r="F747" s="107"/>
      <c r="G747" s="107"/>
      <c r="H747" s="108"/>
      <c r="I747" s="88"/>
      <c r="J747" s="380"/>
      <c r="K747" s="381">
        <f t="shared" si="404"/>
        <v>0</v>
      </c>
      <c r="L747" s="130">
        <f t="shared" si="405"/>
        <v>0</v>
      </c>
      <c r="M747" s="130">
        <f t="shared" si="406"/>
        <v>0</v>
      </c>
      <c r="N747" s="130">
        <f t="shared" si="407"/>
        <v>0</v>
      </c>
      <c r="O747" s="99">
        <f t="shared" si="408"/>
        <v>0</v>
      </c>
      <c r="P747" s="97"/>
      <c r="Q747" s="106"/>
      <c r="R747" s="100"/>
      <c r="S747" s="101"/>
      <c r="T747" s="563"/>
    </row>
    <row r="748" spans="1:20" ht="12.75">
      <c r="A748" s="556"/>
      <c r="B748" s="559"/>
      <c r="C748" s="559"/>
      <c r="D748" s="105"/>
      <c r="E748" s="106">
        <f t="shared" si="403"/>
        <v>0</v>
      </c>
      <c r="F748" s="107"/>
      <c r="G748" s="107"/>
      <c r="H748" s="108"/>
      <c r="I748" s="88"/>
      <c r="J748" s="380"/>
      <c r="K748" s="381">
        <f t="shared" si="404"/>
        <v>0</v>
      </c>
      <c r="L748" s="130">
        <f t="shared" si="405"/>
        <v>0</v>
      </c>
      <c r="M748" s="130">
        <f t="shared" si="406"/>
        <v>0</v>
      </c>
      <c r="N748" s="130">
        <f t="shared" si="407"/>
        <v>0</v>
      </c>
      <c r="O748" s="99">
        <f t="shared" si="408"/>
        <v>0</v>
      </c>
      <c r="P748" s="97"/>
      <c r="Q748" s="106"/>
      <c r="R748" s="100"/>
      <c r="S748" s="101"/>
      <c r="T748" s="563"/>
    </row>
    <row r="749" spans="1:20" ht="12.75">
      <c r="A749" s="556"/>
      <c r="B749" s="559"/>
      <c r="C749" s="559"/>
      <c r="D749" s="110"/>
      <c r="E749" s="106">
        <f t="shared" si="403"/>
        <v>0</v>
      </c>
      <c r="F749" s="107"/>
      <c r="G749" s="107"/>
      <c r="H749" s="108"/>
      <c r="I749" s="88"/>
      <c r="J749" s="380"/>
      <c r="K749" s="381">
        <f t="shared" si="404"/>
        <v>0</v>
      </c>
      <c r="L749" s="130">
        <f t="shared" si="405"/>
        <v>0</v>
      </c>
      <c r="M749" s="130">
        <f t="shared" si="406"/>
        <v>0</v>
      </c>
      <c r="N749" s="130">
        <f t="shared" si="407"/>
        <v>0</v>
      </c>
      <c r="O749" s="99">
        <f t="shared" si="408"/>
        <v>0</v>
      </c>
      <c r="P749" s="97"/>
      <c r="Q749" s="106"/>
      <c r="R749" s="100"/>
      <c r="S749" s="101"/>
      <c r="T749" s="563"/>
    </row>
    <row r="750" spans="1:20" ht="12.75">
      <c r="A750" s="556"/>
      <c r="B750" s="559"/>
      <c r="C750" s="559"/>
      <c r="D750" s="95"/>
      <c r="E750" s="106">
        <f t="shared" si="403"/>
        <v>0</v>
      </c>
      <c r="F750" s="107"/>
      <c r="G750" s="107"/>
      <c r="H750" s="108"/>
      <c r="I750" s="88"/>
      <c r="J750" s="380"/>
      <c r="K750" s="381">
        <f t="shared" si="404"/>
        <v>0</v>
      </c>
      <c r="L750" s="130">
        <f t="shared" si="405"/>
        <v>0</v>
      </c>
      <c r="M750" s="130">
        <f t="shared" si="406"/>
        <v>0</v>
      </c>
      <c r="N750" s="130">
        <f t="shared" si="407"/>
        <v>0</v>
      </c>
      <c r="O750" s="99">
        <f t="shared" si="408"/>
        <v>0</v>
      </c>
      <c r="P750" s="97"/>
      <c r="Q750" s="106"/>
      <c r="R750" s="100"/>
      <c r="S750" s="101"/>
      <c r="T750" s="563"/>
    </row>
    <row r="751" spans="1:20" ht="13.5" thickBot="1">
      <c r="A751" s="556"/>
      <c r="B751" s="559"/>
      <c r="C751" s="559"/>
      <c r="D751" s="114"/>
      <c r="E751" s="106">
        <f t="shared" si="403"/>
        <v>0</v>
      </c>
      <c r="F751" s="107"/>
      <c r="G751" s="107"/>
      <c r="H751" s="108"/>
      <c r="I751" s="108"/>
      <c r="J751" s="387"/>
      <c r="K751" s="388">
        <f t="shared" si="404"/>
        <v>0</v>
      </c>
      <c r="L751" s="143">
        <f t="shared" si="405"/>
        <v>0</v>
      </c>
      <c r="M751" s="143">
        <f t="shared" si="406"/>
        <v>0</v>
      </c>
      <c r="N751" s="143">
        <f t="shared" si="407"/>
        <v>0</v>
      </c>
      <c r="O751" s="144">
        <f t="shared" si="408"/>
        <v>0</v>
      </c>
      <c r="P751" s="115"/>
      <c r="Q751" s="267"/>
      <c r="R751" s="116"/>
      <c r="S751" s="117"/>
      <c r="T751" s="563"/>
    </row>
    <row r="752" spans="1:20" ht="13.5" thickBot="1">
      <c r="A752" s="556"/>
      <c r="B752" s="559"/>
      <c r="C752" s="559"/>
      <c r="D752" s="118" t="s">
        <v>657</v>
      </c>
      <c r="E752" s="393"/>
      <c r="F752" s="394"/>
      <c r="G752" s="394"/>
      <c r="H752" s="394"/>
      <c r="I752" s="394"/>
      <c r="J752" s="382">
        <f aca="true" t="shared" si="409" ref="J752:O752">SUM(J742:J751)</f>
        <v>0</v>
      </c>
      <c r="K752" s="383">
        <f t="shared" si="409"/>
        <v>0</v>
      </c>
      <c r="L752" s="121">
        <f t="shared" si="409"/>
        <v>0</v>
      </c>
      <c r="M752" s="121">
        <f t="shared" si="409"/>
        <v>0</v>
      </c>
      <c r="N752" s="121">
        <f t="shared" si="409"/>
        <v>0</v>
      </c>
      <c r="O752" s="122">
        <f t="shared" si="409"/>
        <v>0</v>
      </c>
      <c r="P752" s="123">
        <f>SUM(P744:P751)</f>
        <v>0</v>
      </c>
      <c r="Q752" s="120">
        <f>SUM(Q744:Q751)</f>
        <v>0</v>
      </c>
      <c r="R752" s="121"/>
      <c r="S752" s="122"/>
      <c r="T752" s="563"/>
    </row>
    <row r="753" spans="1:20" ht="13.5" thickBot="1">
      <c r="A753" s="557"/>
      <c r="B753" s="560"/>
      <c r="C753" s="560"/>
      <c r="D753" s="118" t="s">
        <v>824</v>
      </c>
      <c r="E753" s="393"/>
      <c r="F753" s="394"/>
      <c r="G753" s="394"/>
      <c r="H753" s="394"/>
      <c r="I753" s="394"/>
      <c r="J753" s="402"/>
      <c r="K753" s="384">
        <f>K717-K752</f>
        <v>648</v>
      </c>
      <c r="L753" s="369">
        <f>L717-L752</f>
        <v>0</v>
      </c>
      <c r="M753" s="369">
        <f>M717-M752</f>
        <v>0</v>
      </c>
      <c r="N753" s="369">
        <f>N717-N752</f>
        <v>162</v>
      </c>
      <c r="O753" s="385">
        <f>O717-O752</f>
        <v>25</v>
      </c>
      <c r="P753" s="370"/>
      <c r="Q753" s="371"/>
      <c r="R753" s="372"/>
      <c r="S753" s="373"/>
      <c r="T753" s="564"/>
    </row>
    <row r="754" spans="1:20" ht="13.5" thickTop="1">
      <c r="A754" s="555">
        <f>A742+1</f>
        <v>39233</v>
      </c>
      <c r="B754" s="565" t="s">
        <v>138</v>
      </c>
      <c r="C754" s="566" t="str">
        <f>$C701</f>
        <v>Gyümölcs</v>
      </c>
      <c r="D754" s="85"/>
      <c r="E754" s="86">
        <f aca="true" t="shared" si="410" ref="E754:E763">F754*4+G754*9+H754*4</f>
        <v>0</v>
      </c>
      <c r="F754" s="153"/>
      <c r="G754" s="153"/>
      <c r="H754" s="153"/>
      <c r="I754" s="285"/>
      <c r="J754" s="378"/>
      <c r="K754" s="386">
        <f aca="true" t="shared" si="411" ref="K754:K763">E754/100*$J754</f>
        <v>0</v>
      </c>
      <c r="L754" s="221">
        <f aca="true" t="shared" si="412" ref="L754:L763">F754/100*$J754</f>
        <v>0</v>
      </c>
      <c r="M754" s="221">
        <f aca="true" t="shared" si="413" ref="M754:M763">G754/100*$J754</f>
        <v>0</v>
      </c>
      <c r="N754" s="221">
        <f aca="true" t="shared" si="414" ref="N754:N763">H754/100*$J754</f>
        <v>0</v>
      </c>
      <c r="O754" s="129">
        <f aca="true" t="shared" si="415" ref="O754:O763">I754/100*$J754</f>
        <v>0</v>
      </c>
      <c r="P754" s="91">
        <f>5.2*R754</f>
        <v>286</v>
      </c>
      <c r="Q754" s="127">
        <f>54/490*P754</f>
        <v>31.518367346938778</v>
      </c>
      <c r="R754" s="92">
        <v>55</v>
      </c>
      <c r="S754" s="93" t="s">
        <v>117</v>
      </c>
      <c r="T754" s="562">
        <f>Súlygrafikon!F65</f>
        <v>0</v>
      </c>
    </row>
    <row r="755" spans="1:20" ht="12.75">
      <c r="A755" s="556"/>
      <c r="B755" s="559"/>
      <c r="C755" s="559"/>
      <c r="D755" s="358"/>
      <c r="E755" s="86">
        <f t="shared" si="410"/>
        <v>0</v>
      </c>
      <c r="F755" s="87"/>
      <c r="G755" s="87"/>
      <c r="H755" s="88"/>
      <c r="I755" s="286"/>
      <c r="J755" s="380"/>
      <c r="K755" s="381">
        <f t="shared" si="411"/>
        <v>0</v>
      </c>
      <c r="L755" s="130">
        <f t="shared" si="412"/>
        <v>0</v>
      </c>
      <c r="M755" s="130">
        <f t="shared" si="413"/>
        <v>0</v>
      </c>
      <c r="N755" s="130">
        <f t="shared" si="414"/>
        <v>0</v>
      </c>
      <c r="O755" s="99">
        <f t="shared" si="415"/>
        <v>0</v>
      </c>
      <c r="P755" s="97">
        <f>8.2*R755</f>
        <v>0</v>
      </c>
      <c r="Q755" s="106">
        <f>54/490*P755</f>
        <v>0</v>
      </c>
      <c r="R755" s="100"/>
      <c r="S755" s="101" t="s">
        <v>118</v>
      </c>
      <c r="T755" s="563"/>
    </row>
    <row r="756" spans="1:20" ht="12.75">
      <c r="A756" s="556"/>
      <c r="B756" s="559"/>
      <c r="C756" s="559"/>
      <c r="D756" s="105"/>
      <c r="E756" s="106">
        <f t="shared" si="410"/>
        <v>0</v>
      </c>
      <c r="F756" s="107"/>
      <c r="G756" s="107"/>
      <c r="H756" s="108"/>
      <c r="I756" s="88"/>
      <c r="J756" s="380"/>
      <c r="K756" s="381">
        <f t="shared" si="411"/>
        <v>0</v>
      </c>
      <c r="L756" s="130">
        <f t="shared" si="412"/>
        <v>0</v>
      </c>
      <c r="M756" s="130">
        <f t="shared" si="413"/>
        <v>0</v>
      </c>
      <c r="N756" s="130">
        <f t="shared" si="414"/>
        <v>0</v>
      </c>
      <c r="O756" s="99">
        <f t="shared" si="415"/>
        <v>0</v>
      </c>
      <c r="P756" s="97">
        <f>11.2*R756</f>
        <v>0</v>
      </c>
      <c r="Q756" s="106">
        <f>54/490*P756</f>
        <v>0</v>
      </c>
      <c r="R756" s="100"/>
      <c r="S756" s="101" t="s">
        <v>119</v>
      </c>
      <c r="T756" s="563"/>
    </row>
    <row r="757" spans="1:20" ht="12.75">
      <c r="A757" s="556"/>
      <c r="B757" s="559"/>
      <c r="C757" s="559"/>
      <c r="D757" s="95"/>
      <c r="E757" s="106">
        <f t="shared" si="410"/>
        <v>0</v>
      </c>
      <c r="F757" s="107"/>
      <c r="G757" s="107"/>
      <c r="H757" s="108"/>
      <c r="I757" s="88"/>
      <c r="J757" s="380"/>
      <c r="K757" s="381">
        <f t="shared" si="411"/>
        <v>0</v>
      </c>
      <c r="L757" s="130">
        <f t="shared" si="412"/>
        <v>0</v>
      </c>
      <c r="M757" s="130">
        <f t="shared" si="413"/>
        <v>0</v>
      </c>
      <c r="N757" s="130">
        <f t="shared" si="414"/>
        <v>0</v>
      </c>
      <c r="O757" s="99">
        <f t="shared" si="415"/>
        <v>0</v>
      </c>
      <c r="P757" s="97">
        <f>19.4*R757</f>
        <v>0</v>
      </c>
      <c r="Q757" s="106">
        <f>54/490*P757</f>
        <v>0</v>
      </c>
      <c r="R757" s="100"/>
      <c r="S757" s="101" t="s">
        <v>121</v>
      </c>
      <c r="T757" s="563"/>
    </row>
    <row r="758" spans="1:20" ht="12.75">
      <c r="A758" s="556"/>
      <c r="B758" s="559"/>
      <c r="C758" s="559"/>
      <c r="D758" s="110"/>
      <c r="E758" s="106">
        <f t="shared" si="410"/>
        <v>0</v>
      </c>
      <c r="F758" s="107"/>
      <c r="G758" s="107"/>
      <c r="H758" s="108"/>
      <c r="I758" s="88"/>
      <c r="J758" s="380"/>
      <c r="K758" s="381">
        <f t="shared" si="411"/>
        <v>0</v>
      </c>
      <c r="L758" s="130">
        <f t="shared" si="412"/>
        <v>0</v>
      </c>
      <c r="M758" s="130">
        <f t="shared" si="413"/>
        <v>0</v>
      </c>
      <c r="N758" s="130">
        <f t="shared" si="414"/>
        <v>0</v>
      </c>
      <c r="O758" s="99">
        <f t="shared" si="415"/>
        <v>0</v>
      </c>
      <c r="P758" s="97"/>
      <c r="Q758" s="106"/>
      <c r="R758" s="100"/>
      <c r="S758" s="101"/>
      <c r="T758" s="563"/>
    </row>
    <row r="759" spans="1:20" ht="12.75">
      <c r="A759" s="556"/>
      <c r="B759" s="559"/>
      <c r="C759" s="559"/>
      <c r="D759" s="110"/>
      <c r="E759" s="106">
        <f t="shared" si="410"/>
        <v>0</v>
      </c>
      <c r="F759" s="107"/>
      <c r="G759" s="107"/>
      <c r="H759" s="108"/>
      <c r="I759" s="88"/>
      <c r="J759" s="380"/>
      <c r="K759" s="381">
        <f t="shared" si="411"/>
        <v>0</v>
      </c>
      <c r="L759" s="130">
        <f t="shared" si="412"/>
        <v>0</v>
      </c>
      <c r="M759" s="130">
        <f t="shared" si="413"/>
        <v>0</v>
      </c>
      <c r="N759" s="130">
        <f t="shared" si="414"/>
        <v>0</v>
      </c>
      <c r="O759" s="99">
        <f t="shared" si="415"/>
        <v>0</v>
      </c>
      <c r="P759" s="97"/>
      <c r="Q759" s="106"/>
      <c r="R759" s="100"/>
      <c r="S759" s="101"/>
      <c r="T759" s="563"/>
    </row>
    <row r="760" spans="1:20" ht="12.75">
      <c r="A760" s="556"/>
      <c r="B760" s="559"/>
      <c r="C760" s="559"/>
      <c r="D760" s="397"/>
      <c r="E760" s="106">
        <f t="shared" si="410"/>
        <v>0</v>
      </c>
      <c r="F760" s="107"/>
      <c r="G760" s="107"/>
      <c r="H760" s="108"/>
      <c r="I760" s="88"/>
      <c r="J760" s="380"/>
      <c r="K760" s="381">
        <f t="shared" si="411"/>
        <v>0</v>
      </c>
      <c r="L760" s="130">
        <f t="shared" si="412"/>
        <v>0</v>
      </c>
      <c r="M760" s="130">
        <f t="shared" si="413"/>
        <v>0</v>
      </c>
      <c r="N760" s="130">
        <f t="shared" si="414"/>
        <v>0</v>
      </c>
      <c r="O760" s="99">
        <f t="shared" si="415"/>
        <v>0</v>
      </c>
      <c r="P760" s="97"/>
      <c r="Q760" s="106"/>
      <c r="R760" s="100"/>
      <c r="S760" s="101"/>
      <c r="T760" s="563"/>
    </row>
    <row r="761" spans="1:20" ht="12.75">
      <c r="A761" s="556"/>
      <c r="B761" s="559"/>
      <c r="C761" s="559"/>
      <c r="D761" s="110"/>
      <c r="E761" s="106">
        <f t="shared" si="410"/>
        <v>0</v>
      </c>
      <c r="F761" s="107"/>
      <c r="G761" s="107"/>
      <c r="H761" s="108"/>
      <c r="I761" s="88"/>
      <c r="J761" s="380"/>
      <c r="K761" s="381">
        <f t="shared" si="411"/>
        <v>0</v>
      </c>
      <c r="L761" s="130">
        <f t="shared" si="412"/>
        <v>0</v>
      </c>
      <c r="M761" s="130">
        <f t="shared" si="413"/>
        <v>0</v>
      </c>
      <c r="N761" s="130">
        <f t="shared" si="414"/>
        <v>0</v>
      </c>
      <c r="O761" s="99">
        <f t="shared" si="415"/>
        <v>0</v>
      </c>
      <c r="P761" s="97"/>
      <c r="Q761" s="106"/>
      <c r="R761" s="100"/>
      <c r="S761" s="101"/>
      <c r="T761" s="563"/>
    </row>
    <row r="762" spans="1:20" ht="12.75">
      <c r="A762" s="556"/>
      <c r="B762" s="559"/>
      <c r="C762" s="559"/>
      <c r="D762" s="110"/>
      <c r="E762" s="106">
        <f t="shared" si="410"/>
        <v>0</v>
      </c>
      <c r="F762" s="107"/>
      <c r="G762" s="107"/>
      <c r="H762" s="108"/>
      <c r="I762" s="88"/>
      <c r="J762" s="380"/>
      <c r="K762" s="381">
        <f t="shared" si="411"/>
        <v>0</v>
      </c>
      <c r="L762" s="130">
        <f t="shared" si="412"/>
        <v>0</v>
      </c>
      <c r="M762" s="130">
        <f t="shared" si="413"/>
        <v>0</v>
      </c>
      <c r="N762" s="130">
        <f t="shared" si="414"/>
        <v>0</v>
      </c>
      <c r="O762" s="99">
        <f t="shared" si="415"/>
        <v>0</v>
      </c>
      <c r="P762" s="97"/>
      <c r="Q762" s="106"/>
      <c r="R762" s="100"/>
      <c r="S762" s="101"/>
      <c r="T762" s="563"/>
    </row>
    <row r="763" spans="1:20" ht="13.5" thickBot="1">
      <c r="A763" s="556"/>
      <c r="B763" s="559"/>
      <c r="C763" s="559"/>
      <c r="D763" s="114"/>
      <c r="E763" s="106">
        <f t="shared" si="410"/>
        <v>0</v>
      </c>
      <c r="F763" s="107"/>
      <c r="G763" s="107"/>
      <c r="H763" s="108"/>
      <c r="I763" s="108"/>
      <c r="J763" s="387"/>
      <c r="K763" s="388">
        <f t="shared" si="411"/>
        <v>0</v>
      </c>
      <c r="L763" s="143">
        <f t="shared" si="412"/>
        <v>0</v>
      </c>
      <c r="M763" s="143">
        <f t="shared" si="413"/>
        <v>0</v>
      </c>
      <c r="N763" s="143">
        <f t="shared" si="414"/>
        <v>0</v>
      </c>
      <c r="O763" s="144">
        <f t="shared" si="415"/>
        <v>0</v>
      </c>
      <c r="P763" s="115"/>
      <c r="Q763" s="267"/>
      <c r="R763" s="116"/>
      <c r="S763" s="117"/>
      <c r="T763" s="563"/>
    </row>
    <row r="764" spans="1:20" ht="13.5" thickBot="1">
      <c r="A764" s="556"/>
      <c r="B764" s="559"/>
      <c r="C764" s="559"/>
      <c r="D764" s="118" t="s">
        <v>657</v>
      </c>
      <c r="E764" s="393"/>
      <c r="F764" s="394"/>
      <c r="G764" s="394"/>
      <c r="H764" s="394"/>
      <c r="I764" s="394"/>
      <c r="J764" s="382">
        <f aca="true" t="shared" si="416" ref="J764:O764">SUM(J754:J763)</f>
        <v>0</v>
      </c>
      <c r="K764" s="383">
        <f t="shared" si="416"/>
        <v>0</v>
      </c>
      <c r="L764" s="121">
        <f t="shared" si="416"/>
        <v>0</v>
      </c>
      <c r="M764" s="121">
        <f t="shared" si="416"/>
        <v>0</v>
      </c>
      <c r="N764" s="121">
        <f t="shared" si="416"/>
        <v>0</v>
      </c>
      <c r="O764" s="122">
        <f t="shared" si="416"/>
        <v>0</v>
      </c>
      <c r="P764" s="123">
        <f>SUM(P756:P763)</f>
        <v>0</v>
      </c>
      <c r="Q764" s="120">
        <f>SUM(Q756:Q763)</f>
        <v>0</v>
      </c>
      <c r="R764" s="121"/>
      <c r="S764" s="122"/>
      <c r="T764" s="563"/>
    </row>
    <row r="765" spans="1:20" ht="13.5" thickBot="1">
      <c r="A765" s="557"/>
      <c r="B765" s="560"/>
      <c r="C765" s="560"/>
      <c r="D765" s="118" t="s">
        <v>824</v>
      </c>
      <c r="E765" s="393"/>
      <c r="F765" s="394"/>
      <c r="G765" s="394"/>
      <c r="H765" s="394"/>
      <c r="I765" s="394"/>
      <c r="J765" s="402"/>
      <c r="K765" s="384">
        <f>K717-K764</f>
        <v>648</v>
      </c>
      <c r="L765" s="369">
        <f>L717-L764</f>
        <v>0</v>
      </c>
      <c r="M765" s="369">
        <f>M717-M764</f>
        <v>0</v>
      </c>
      <c r="N765" s="369">
        <f>N717-N764</f>
        <v>162</v>
      </c>
      <c r="O765" s="385">
        <f>O717-O764</f>
        <v>25</v>
      </c>
      <c r="P765" s="370"/>
      <c r="Q765" s="371"/>
      <c r="R765" s="372"/>
      <c r="S765" s="373"/>
      <c r="T765" s="564"/>
    </row>
    <row r="766" spans="1:20" ht="13.5" thickTop="1">
      <c r="A766" s="555">
        <f>A754+1</f>
        <v>39234</v>
      </c>
      <c r="B766" s="565" t="s">
        <v>139</v>
      </c>
      <c r="C766" s="566" t="str">
        <f>$C718</f>
        <v>Protein</v>
      </c>
      <c r="D766" s="85"/>
      <c r="E766" s="86">
        <f aca="true" t="shared" si="417" ref="E766:E775">F766*4+G766*9+H766*4</f>
        <v>0</v>
      </c>
      <c r="F766" s="87"/>
      <c r="G766" s="87"/>
      <c r="H766" s="88"/>
      <c r="I766" s="88"/>
      <c r="J766" s="378"/>
      <c r="K766" s="381">
        <f aca="true" t="shared" si="418" ref="K766:K775">E766/100*$J766</f>
        <v>0</v>
      </c>
      <c r="L766" s="130">
        <f aca="true" t="shared" si="419" ref="L766:L775">F766/100*$J766</f>
        <v>0</v>
      </c>
      <c r="M766" s="130">
        <f aca="true" t="shared" si="420" ref="M766:M775">G766/100*$J766</f>
        <v>0</v>
      </c>
      <c r="N766" s="130">
        <f aca="true" t="shared" si="421" ref="N766:N775">H766/100*$J766</f>
        <v>0</v>
      </c>
      <c r="O766" s="282">
        <f aca="true" t="shared" si="422" ref="O766:O775">I766/100*$J766</f>
        <v>0</v>
      </c>
      <c r="P766" s="91">
        <f>5.2*R766</f>
        <v>0</v>
      </c>
      <c r="Q766" s="127">
        <f>54/490*P766</f>
        <v>0</v>
      </c>
      <c r="R766" s="92"/>
      <c r="S766" s="93" t="s">
        <v>117</v>
      </c>
      <c r="T766" s="562">
        <f>Súlygrafikon!F66</f>
        <v>0</v>
      </c>
    </row>
    <row r="767" spans="1:20" ht="12.75">
      <c r="A767" s="556"/>
      <c r="B767" s="559"/>
      <c r="C767" s="559"/>
      <c r="D767" s="95"/>
      <c r="E767" s="86">
        <f t="shared" si="417"/>
        <v>0</v>
      </c>
      <c r="F767" s="87"/>
      <c r="G767" s="87"/>
      <c r="H767" s="88"/>
      <c r="I767" s="88"/>
      <c r="J767" s="380"/>
      <c r="K767" s="381">
        <f t="shared" si="418"/>
        <v>0</v>
      </c>
      <c r="L767" s="130">
        <f t="shared" si="419"/>
        <v>0</v>
      </c>
      <c r="M767" s="130">
        <f t="shared" si="420"/>
        <v>0</v>
      </c>
      <c r="N767" s="130">
        <f t="shared" si="421"/>
        <v>0</v>
      </c>
      <c r="O767" s="99">
        <f t="shared" si="422"/>
        <v>0</v>
      </c>
      <c r="P767" s="97">
        <f>8.2*R767</f>
        <v>0</v>
      </c>
      <c r="Q767" s="106">
        <f>54/490*P767</f>
        <v>0</v>
      </c>
      <c r="R767" s="100"/>
      <c r="S767" s="101" t="s">
        <v>118</v>
      </c>
      <c r="T767" s="563"/>
    </row>
    <row r="768" spans="1:20" ht="12.75">
      <c r="A768" s="556"/>
      <c r="B768" s="559"/>
      <c r="C768" s="559"/>
      <c r="D768" s="105"/>
      <c r="E768" s="106">
        <f t="shared" si="417"/>
        <v>0</v>
      </c>
      <c r="F768" s="107"/>
      <c r="G768" s="107"/>
      <c r="H768" s="108"/>
      <c r="I768" s="88"/>
      <c r="J768" s="380"/>
      <c r="K768" s="381">
        <f t="shared" si="418"/>
        <v>0</v>
      </c>
      <c r="L768" s="130">
        <f t="shared" si="419"/>
        <v>0</v>
      </c>
      <c r="M768" s="130">
        <f t="shared" si="420"/>
        <v>0</v>
      </c>
      <c r="N768" s="130">
        <f t="shared" si="421"/>
        <v>0</v>
      </c>
      <c r="O768" s="99">
        <f t="shared" si="422"/>
        <v>0</v>
      </c>
      <c r="P768" s="97">
        <f>11.2*R768</f>
        <v>0</v>
      </c>
      <c r="Q768" s="106">
        <f>54/490*P768</f>
        <v>0</v>
      </c>
      <c r="R768" s="100"/>
      <c r="S768" s="101" t="s">
        <v>119</v>
      </c>
      <c r="T768" s="563"/>
    </row>
    <row r="769" spans="1:20" ht="12.75">
      <c r="A769" s="556"/>
      <c r="B769" s="559"/>
      <c r="C769" s="559"/>
      <c r="D769" s="95"/>
      <c r="E769" s="106">
        <f t="shared" si="417"/>
        <v>0</v>
      </c>
      <c r="F769" s="107"/>
      <c r="G769" s="107"/>
      <c r="H769" s="108"/>
      <c r="I769" s="88"/>
      <c r="J769" s="380"/>
      <c r="K769" s="381">
        <f t="shared" si="418"/>
        <v>0</v>
      </c>
      <c r="L769" s="130">
        <f t="shared" si="419"/>
        <v>0</v>
      </c>
      <c r="M769" s="130">
        <f t="shared" si="420"/>
        <v>0</v>
      </c>
      <c r="N769" s="130">
        <f t="shared" si="421"/>
        <v>0</v>
      </c>
      <c r="O769" s="99">
        <f t="shared" si="422"/>
        <v>0</v>
      </c>
      <c r="P769" s="97">
        <f>19.4*R769</f>
        <v>0</v>
      </c>
      <c r="Q769" s="106">
        <f>54/490*P769</f>
        <v>0</v>
      </c>
      <c r="R769" s="100"/>
      <c r="S769" s="101" t="s">
        <v>121</v>
      </c>
      <c r="T769" s="563"/>
    </row>
    <row r="770" spans="1:20" ht="12.75">
      <c r="A770" s="556"/>
      <c r="B770" s="559"/>
      <c r="C770" s="559"/>
      <c r="D770" s="95"/>
      <c r="E770" s="106">
        <f t="shared" si="417"/>
        <v>0</v>
      </c>
      <c r="F770" s="107"/>
      <c r="G770" s="107"/>
      <c r="H770" s="108"/>
      <c r="I770" s="88"/>
      <c r="J770" s="380"/>
      <c r="K770" s="381">
        <f t="shared" si="418"/>
        <v>0</v>
      </c>
      <c r="L770" s="130">
        <f t="shared" si="419"/>
        <v>0</v>
      </c>
      <c r="M770" s="130">
        <f t="shared" si="420"/>
        <v>0</v>
      </c>
      <c r="N770" s="130">
        <f t="shared" si="421"/>
        <v>0</v>
      </c>
      <c r="O770" s="99">
        <f t="shared" si="422"/>
        <v>0</v>
      </c>
      <c r="P770" s="97"/>
      <c r="Q770" s="106"/>
      <c r="R770" s="100"/>
      <c r="S770" s="101"/>
      <c r="T770" s="563"/>
    </row>
    <row r="771" spans="1:20" ht="12.75">
      <c r="A771" s="556"/>
      <c r="B771" s="559"/>
      <c r="C771" s="559"/>
      <c r="D771" s="95"/>
      <c r="E771" s="106">
        <f t="shared" si="417"/>
        <v>0</v>
      </c>
      <c r="F771" s="107"/>
      <c r="G771" s="107"/>
      <c r="H771" s="108"/>
      <c r="I771" s="88"/>
      <c r="J771" s="380"/>
      <c r="K771" s="381">
        <f t="shared" si="418"/>
        <v>0</v>
      </c>
      <c r="L771" s="130">
        <f t="shared" si="419"/>
        <v>0</v>
      </c>
      <c r="M771" s="130">
        <f t="shared" si="420"/>
        <v>0</v>
      </c>
      <c r="N771" s="130">
        <f t="shared" si="421"/>
        <v>0</v>
      </c>
      <c r="O771" s="99">
        <f t="shared" si="422"/>
        <v>0</v>
      </c>
      <c r="P771" s="97"/>
      <c r="Q771" s="106"/>
      <c r="R771" s="100"/>
      <c r="S771" s="101"/>
      <c r="T771" s="563"/>
    </row>
    <row r="772" spans="1:20" ht="12.75">
      <c r="A772" s="556"/>
      <c r="B772" s="559"/>
      <c r="C772" s="559"/>
      <c r="D772" s="146"/>
      <c r="E772" s="142">
        <f t="shared" si="417"/>
        <v>0</v>
      </c>
      <c r="F772" s="147"/>
      <c r="G772" s="147"/>
      <c r="H772" s="148"/>
      <c r="I772" s="286"/>
      <c r="J772" s="389"/>
      <c r="K772" s="381">
        <f t="shared" si="418"/>
        <v>0</v>
      </c>
      <c r="L772" s="130">
        <f t="shared" si="419"/>
        <v>0</v>
      </c>
      <c r="M772" s="130">
        <f t="shared" si="420"/>
        <v>0</v>
      </c>
      <c r="N772" s="130">
        <f t="shared" si="421"/>
        <v>0</v>
      </c>
      <c r="O772" s="99">
        <f t="shared" si="422"/>
        <v>0</v>
      </c>
      <c r="P772" s="97"/>
      <c r="Q772" s="106"/>
      <c r="R772" s="100"/>
      <c r="S772" s="101"/>
      <c r="T772" s="563"/>
    </row>
    <row r="773" spans="1:20" ht="12.75">
      <c r="A773" s="556"/>
      <c r="B773" s="559"/>
      <c r="C773" s="559"/>
      <c r="D773" s="150"/>
      <c r="E773" s="142">
        <f t="shared" si="417"/>
        <v>0</v>
      </c>
      <c r="F773" s="147"/>
      <c r="G773" s="147"/>
      <c r="H773" s="148"/>
      <c r="I773" s="286"/>
      <c r="J773" s="390"/>
      <c r="K773" s="381">
        <f t="shared" si="418"/>
        <v>0</v>
      </c>
      <c r="L773" s="130">
        <f t="shared" si="419"/>
        <v>0</v>
      </c>
      <c r="M773" s="130">
        <f t="shared" si="420"/>
        <v>0</v>
      </c>
      <c r="N773" s="130">
        <f t="shared" si="421"/>
        <v>0</v>
      </c>
      <c r="O773" s="99">
        <f t="shared" si="422"/>
        <v>0</v>
      </c>
      <c r="P773" s="97"/>
      <c r="Q773" s="106"/>
      <c r="R773" s="100"/>
      <c r="S773" s="101"/>
      <c r="T773" s="563"/>
    </row>
    <row r="774" spans="1:20" ht="12.75">
      <c r="A774" s="556"/>
      <c r="B774" s="559"/>
      <c r="C774" s="559"/>
      <c r="D774" s="110"/>
      <c r="E774" s="106">
        <f t="shared" si="417"/>
        <v>0</v>
      </c>
      <c r="F774" s="107"/>
      <c r="G774" s="107"/>
      <c r="H774" s="108"/>
      <c r="I774" s="286"/>
      <c r="J774" s="380"/>
      <c r="K774" s="381">
        <f t="shared" si="418"/>
        <v>0</v>
      </c>
      <c r="L774" s="130">
        <f t="shared" si="419"/>
        <v>0</v>
      </c>
      <c r="M774" s="130">
        <f t="shared" si="420"/>
        <v>0</v>
      </c>
      <c r="N774" s="130">
        <f t="shared" si="421"/>
        <v>0</v>
      </c>
      <c r="O774" s="99">
        <f t="shared" si="422"/>
        <v>0</v>
      </c>
      <c r="P774" s="97"/>
      <c r="Q774" s="106"/>
      <c r="R774" s="100"/>
      <c r="S774" s="101"/>
      <c r="T774" s="563"/>
    </row>
    <row r="775" spans="1:20" ht="13.5" thickBot="1">
      <c r="A775" s="556"/>
      <c r="B775" s="559"/>
      <c r="C775" s="559"/>
      <c r="D775" s="357"/>
      <c r="E775" s="106">
        <f t="shared" si="417"/>
        <v>0</v>
      </c>
      <c r="F775" s="107"/>
      <c r="G775" s="107"/>
      <c r="H775" s="108"/>
      <c r="I775" s="108"/>
      <c r="J775" s="387"/>
      <c r="K775" s="388">
        <f t="shared" si="418"/>
        <v>0</v>
      </c>
      <c r="L775" s="143">
        <f t="shared" si="419"/>
        <v>0</v>
      </c>
      <c r="M775" s="143">
        <f t="shared" si="420"/>
        <v>0</v>
      </c>
      <c r="N775" s="143">
        <f t="shared" si="421"/>
        <v>0</v>
      </c>
      <c r="O775" s="144">
        <f t="shared" si="422"/>
        <v>0</v>
      </c>
      <c r="P775" s="115"/>
      <c r="Q775" s="267"/>
      <c r="R775" s="116"/>
      <c r="S775" s="117"/>
      <c r="T775" s="563"/>
    </row>
    <row r="776" spans="1:20" ht="13.5" thickBot="1">
      <c r="A776" s="556"/>
      <c r="B776" s="559"/>
      <c r="C776" s="559"/>
      <c r="D776" s="118" t="s">
        <v>657</v>
      </c>
      <c r="E776" s="393"/>
      <c r="F776" s="394"/>
      <c r="G776" s="394"/>
      <c r="H776" s="394"/>
      <c r="I776" s="394"/>
      <c r="J776" s="382">
        <f aca="true" t="shared" si="423" ref="J776:O776">SUM(J766:J775)</f>
        <v>0</v>
      </c>
      <c r="K776" s="383">
        <f t="shared" si="423"/>
        <v>0</v>
      </c>
      <c r="L776" s="121">
        <f t="shared" si="423"/>
        <v>0</v>
      </c>
      <c r="M776" s="121">
        <f t="shared" si="423"/>
        <v>0</v>
      </c>
      <c r="N776" s="121">
        <f t="shared" si="423"/>
        <v>0</v>
      </c>
      <c r="O776" s="122">
        <f t="shared" si="423"/>
        <v>0</v>
      </c>
      <c r="P776" s="123">
        <f>SUM(P768:P775)</f>
        <v>0</v>
      </c>
      <c r="Q776" s="120">
        <f>SUM(Q768:Q775)</f>
        <v>0</v>
      </c>
      <c r="R776" s="121"/>
      <c r="S776" s="122"/>
      <c r="T776" s="563"/>
    </row>
    <row r="777" spans="1:20" ht="13.5" thickBot="1">
      <c r="A777" s="557"/>
      <c r="B777" s="560"/>
      <c r="C777" s="560"/>
      <c r="D777" s="118" t="s">
        <v>824</v>
      </c>
      <c r="E777" s="393"/>
      <c r="F777" s="394"/>
      <c r="G777" s="394"/>
      <c r="H777" s="394"/>
      <c r="I777" s="394"/>
      <c r="J777" s="402"/>
      <c r="K777" s="384">
        <f>K717-K776</f>
        <v>648</v>
      </c>
      <c r="L777" s="369">
        <f>L717-L776</f>
        <v>0</v>
      </c>
      <c r="M777" s="369">
        <f>M717-M776</f>
        <v>0</v>
      </c>
      <c r="N777" s="369">
        <f>N717-N776</f>
        <v>162</v>
      </c>
      <c r="O777" s="385">
        <f>O717-O776</f>
        <v>25</v>
      </c>
      <c r="P777" s="370"/>
      <c r="Q777" s="371"/>
      <c r="R777" s="372"/>
      <c r="S777" s="373"/>
      <c r="T777" s="564"/>
    </row>
    <row r="778" spans="1:20" ht="13.5" thickTop="1">
      <c r="A778" s="555">
        <f>A766+1</f>
        <v>39235</v>
      </c>
      <c r="B778" s="558" t="s">
        <v>140</v>
      </c>
      <c r="C778" s="561" t="str">
        <f>$C730</f>
        <v>Keményítő</v>
      </c>
      <c r="D778" s="85"/>
      <c r="E778" s="86">
        <f aca="true" t="shared" si="424" ref="E778:E787">F778*4+G778*9+H778*4</f>
        <v>0</v>
      </c>
      <c r="F778" s="87"/>
      <c r="G778" s="87"/>
      <c r="H778" s="88"/>
      <c r="I778" s="88"/>
      <c r="J778" s="378"/>
      <c r="K778" s="386">
        <f aca="true" t="shared" si="425" ref="K778:K787">E778/100*$J778</f>
        <v>0</v>
      </c>
      <c r="L778" s="221">
        <f aca="true" t="shared" si="426" ref="L778:L787">F778/100*$J778</f>
        <v>0</v>
      </c>
      <c r="M778" s="221">
        <f aca="true" t="shared" si="427" ref="M778:M787">G778/100*$J778</f>
        <v>0</v>
      </c>
      <c r="N778" s="221">
        <f aca="true" t="shared" si="428" ref="N778:N787">H778/100*$J778</f>
        <v>0</v>
      </c>
      <c r="O778" s="129">
        <f aca="true" t="shared" si="429" ref="O778:O787">I778/100*$J778</f>
        <v>0</v>
      </c>
      <c r="P778" s="91">
        <f>5.2*R778</f>
        <v>0</v>
      </c>
      <c r="Q778" s="127">
        <f>54/490*P778</f>
        <v>0</v>
      </c>
      <c r="R778" s="92"/>
      <c r="S778" s="93" t="s">
        <v>117</v>
      </c>
      <c r="T778" s="562">
        <f>Súlygrafikon!F67</f>
        <v>0</v>
      </c>
    </row>
    <row r="779" spans="1:20" ht="12.75">
      <c r="A779" s="556"/>
      <c r="B779" s="559"/>
      <c r="C779" s="559"/>
      <c r="D779" s="95"/>
      <c r="E779" s="86">
        <f t="shared" si="424"/>
        <v>0</v>
      </c>
      <c r="F779" s="87"/>
      <c r="G779" s="87"/>
      <c r="H779" s="88"/>
      <c r="I779" s="88"/>
      <c r="J779" s="380"/>
      <c r="K779" s="381">
        <f t="shared" si="425"/>
        <v>0</v>
      </c>
      <c r="L779" s="130">
        <f t="shared" si="426"/>
        <v>0</v>
      </c>
      <c r="M779" s="130">
        <f t="shared" si="427"/>
        <v>0</v>
      </c>
      <c r="N779" s="130">
        <f t="shared" si="428"/>
        <v>0</v>
      </c>
      <c r="O779" s="99">
        <f t="shared" si="429"/>
        <v>0</v>
      </c>
      <c r="P779" s="97">
        <f>8.2*R779</f>
        <v>0</v>
      </c>
      <c r="Q779" s="106">
        <f>54/490*P779</f>
        <v>0</v>
      </c>
      <c r="R779" s="100"/>
      <c r="S779" s="101" t="s">
        <v>118</v>
      </c>
      <c r="T779" s="563"/>
    </row>
    <row r="780" spans="1:20" ht="12.75">
      <c r="A780" s="556"/>
      <c r="B780" s="559"/>
      <c r="C780" s="559"/>
      <c r="D780" s="105"/>
      <c r="E780" s="106">
        <f t="shared" si="424"/>
        <v>0</v>
      </c>
      <c r="F780" s="107"/>
      <c r="G780" s="107"/>
      <c r="H780" s="108"/>
      <c r="I780" s="88"/>
      <c r="J780" s="380"/>
      <c r="K780" s="381">
        <f t="shared" si="425"/>
        <v>0</v>
      </c>
      <c r="L780" s="130">
        <f t="shared" si="426"/>
        <v>0</v>
      </c>
      <c r="M780" s="130">
        <f t="shared" si="427"/>
        <v>0</v>
      </c>
      <c r="N780" s="130">
        <f t="shared" si="428"/>
        <v>0</v>
      </c>
      <c r="O780" s="99">
        <f t="shared" si="429"/>
        <v>0</v>
      </c>
      <c r="P780" s="97">
        <f>11.2*R780</f>
        <v>0</v>
      </c>
      <c r="Q780" s="106">
        <f>54/490*P780</f>
        <v>0</v>
      </c>
      <c r="R780" s="100"/>
      <c r="S780" s="101" t="s">
        <v>119</v>
      </c>
      <c r="T780" s="563"/>
    </row>
    <row r="781" spans="1:20" ht="12.75">
      <c r="A781" s="556"/>
      <c r="B781" s="559"/>
      <c r="C781" s="559"/>
      <c r="D781" s="95"/>
      <c r="E781" s="106">
        <f t="shared" si="424"/>
        <v>0</v>
      </c>
      <c r="F781" s="107"/>
      <c r="G781" s="107"/>
      <c r="H781" s="108"/>
      <c r="I781" s="88"/>
      <c r="J781" s="380"/>
      <c r="K781" s="381">
        <f t="shared" si="425"/>
        <v>0</v>
      </c>
      <c r="L781" s="130">
        <f t="shared" si="426"/>
        <v>0</v>
      </c>
      <c r="M781" s="130">
        <f t="shared" si="427"/>
        <v>0</v>
      </c>
      <c r="N781" s="130">
        <f t="shared" si="428"/>
        <v>0</v>
      </c>
      <c r="O781" s="99">
        <f t="shared" si="429"/>
        <v>0</v>
      </c>
      <c r="P781" s="97">
        <f>19.4*R781</f>
        <v>0</v>
      </c>
      <c r="Q781" s="106">
        <f>54/490*P781</f>
        <v>0</v>
      </c>
      <c r="R781" s="100"/>
      <c r="S781" s="101" t="s">
        <v>121</v>
      </c>
      <c r="T781" s="563"/>
    </row>
    <row r="782" spans="1:20" ht="12.75">
      <c r="A782" s="556"/>
      <c r="B782" s="559"/>
      <c r="C782" s="559"/>
      <c r="D782" s="95"/>
      <c r="E782" s="106">
        <f t="shared" si="424"/>
        <v>0</v>
      </c>
      <c r="F782" s="107"/>
      <c r="G782" s="107"/>
      <c r="H782" s="108"/>
      <c r="I782" s="88"/>
      <c r="J782" s="380"/>
      <c r="K782" s="381">
        <f t="shared" si="425"/>
        <v>0</v>
      </c>
      <c r="L782" s="130">
        <f t="shared" si="426"/>
        <v>0</v>
      </c>
      <c r="M782" s="130">
        <f t="shared" si="427"/>
        <v>0</v>
      </c>
      <c r="N782" s="130">
        <f t="shared" si="428"/>
        <v>0</v>
      </c>
      <c r="O782" s="99">
        <f t="shared" si="429"/>
        <v>0</v>
      </c>
      <c r="P782" s="97"/>
      <c r="Q782" s="106"/>
      <c r="R782" s="100"/>
      <c r="S782" s="101"/>
      <c r="T782" s="563"/>
    </row>
    <row r="783" spans="1:20" ht="12.75">
      <c r="A783" s="556"/>
      <c r="B783" s="559"/>
      <c r="C783" s="559"/>
      <c r="D783" s="110"/>
      <c r="E783" s="106">
        <f t="shared" si="424"/>
        <v>0</v>
      </c>
      <c r="F783" s="107"/>
      <c r="G783" s="107"/>
      <c r="H783" s="108"/>
      <c r="I783" s="88"/>
      <c r="J783" s="380"/>
      <c r="K783" s="381">
        <f t="shared" si="425"/>
        <v>0</v>
      </c>
      <c r="L783" s="130">
        <f t="shared" si="426"/>
        <v>0</v>
      </c>
      <c r="M783" s="130">
        <f t="shared" si="427"/>
        <v>0</v>
      </c>
      <c r="N783" s="130">
        <f t="shared" si="428"/>
        <v>0</v>
      </c>
      <c r="O783" s="99">
        <f t="shared" si="429"/>
        <v>0</v>
      </c>
      <c r="P783" s="97"/>
      <c r="Q783" s="106"/>
      <c r="R783" s="100"/>
      <c r="S783" s="101"/>
      <c r="T783" s="563"/>
    </row>
    <row r="784" spans="1:20" ht="12.75">
      <c r="A784" s="556"/>
      <c r="B784" s="559"/>
      <c r="C784" s="559"/>
      <c r="D784" s="105"/>
      <c r="E784" s="106">
        <f t="shared" si="424"/>
        <v>0</v>
      </c>
      <c r="F784" s="107"/>
      <c r="G784" s="107"/>
      <c r="H784" s="108"/>
      <c r="I784" s="88"/>
      <c r="J784" s="380"/>
      <c r="K784" s="381">
        <f t="shared" si="425"/>
        <v>0</v>
      </c>
      <c r="L784" s="130">
        <f t="shared" si="426"/>
        <v>0</v>
      </c>
      <c r="M784" s="130">
        <f t="shared" si="427"/>
        <v>0</v>
      </c>
      <c r="N784" s="130">
        <f t="shared" si="428"/>
        <v>0</v>
      </c>
      <c r="O784" s="99">
        <f t="shared" si="429"/>
        <v>0</v>
      </c>
      <c r="P784" s="97"/>
      <c r="Q784" s="106"/>
      <c r="R784" s="100"/>
      <c r="S784" s="101"/>
      <c r="T784" s="563"/>
    </row>
    <row r="785" spans="1:20" ht="12.75">
      <c r="A785" s="556"/>
      <c r="B785" s="559"/>
      <c r="C785" s="559"/>
      <c r="D785" s="95"/>
      <c r="E785" s="142">
        <f t="shared" si="424"/>
        <v>0</v>
      </c>
      <c r="F785" s="107"/>
      <c r="G785" s="107"/>
      <c r="H785" s="108"/>
      <c r="I785" s="88"/>
      <c r="J785" s="387"/>
      <c r="K785" s="381">
        <f t="shared" si="425"/>
        <v>0</v>
      </c>
      <c r="L785" s="130">
        <f t="shared" si="426"/>
        <v>0</v>
      </c>
      <c r="M785" s="130">
        <f t="shared" si="427"/>
        <v>0</v>
      </c>
      <c r="N785" s="130">
        <f t="shared" si="428"/>
        <v>0</v>
      </c>
      <c r="O785" s="99">
        <f t="shared" si="429"/>
        <v>0</v>
      </c>
      <c r="P785" s="97"/>
      <c r="Q785" s="106"/>
      <c r="R785" s="100"/>
      <c r="S785" s="101"/>
      <c r="T785" s="563"/>
    </row>
    <row r="786" spans="1:20" ht="12.75">
      <c r="A786" s="556"/>
      <c r="B786" s="559"/>
      <c r="C786" s="559"/>
      <c r="D786" s="110"/>
      <c r="E786" s="142">
        <f t="shared" si="424"/>
        <v>0</v>
      </c>
      <c r="F786" s="107"/>
      <c r="G786" s="107"/>
      <c r="H786" s="108"/>
      <c r="I786" s="108"/>
      <c r="J786" s="387"/>
      <c r="K786" s="381">
        <f t="shared" si="425"/>
        <v>0</v>
      </c>
      <c r="L786" s="130">
        <f t="shared" si="426"/>
        <v>0</v>
      </c>
      <c r="M786" s="130">
        <f t="shared" si="427"/>
        <v>0</v>
      </c>
      <c r="N786" s="130">
        <f t="shared" si="428"/>
        <v>0</v>
      </c>
      <c r="O786" s="99">
        <f t="shared" si="429"/>
        <v>0</v>
      </c>
      <c r="P786" s="97"/>
      <c r="Q786" s="106"/>
      <c r="R786" s="100"/>
      <c r="S786" s="101"/>
      <c r="T786" s="563"/>
    </row>
    <row r="787" spans="1:20" ht="13.5" thickBot="1">
      <c r="A787" s="556"/>
      <c r="B787" s="559"/>
      <c r="C787" s="559"/>
      <c r="D787" s="357"/>
      <c r="E787" s="106">
        <f t="shared" si="424"/>
        <v>0</v>
      </c>
      <c r="F787" s="107"/>
      <c r="G787" s="107"/>
      <c r="H787" s="108"/>
      <c r="I787" s="108"/>
      <c r="J787" s="387"/>
      <c r="K787" s="381">
        <f t="shared" si="425"/>
        <v>0</v>
      </c>
      <c r="L787" s="130">
        <f t="shared" si="426"/>
        <v>0</v>
      </c>
      <c r="M787" s="130">
        <f t="shared" si="427"/>
        <v>0</v>
      </c>
      <c r="N787" s="130">
        <f t="shared" si="428"/>
        <v>0</v>
      </c>
      <c r="O787" s="144">
        <f t="shared" si="429"/>
        <v>0</v>
      </c>
      <c r="P787" s="115"/>
      <c r="Q787" s="267"/>
      <c r="R787" s="116"/>
      <c r="S787" s="117"/>
      <c r="T787" s="563"/>
    </row>
    <row r="788" spans="1:20" ht="13.5" thickBot="1">
      <c r="A788" s="556"/>
      <c r="B788" s="559"/>
      <c r="C788" s="559"/>
      <c r="D788" s="118" t="s">
        <v>657</v>
      </c>
      <c r="E788" s="393"/>
      <c r="F788" s="394"/>
      <c r="G788" s="394"/>
      <c r="H788" s="394"/>
      <c r="I788" s="394"/>
      <c r="J788" s="382">
        <f aca="true" t="shared" si="430" ref="J788:O788">SUM(J778:J787)</f>
        <v>0</v>
      </c>
      <c r="K788" s="383">
        <f t="shared" si="430"/>
        <v>0</v>
      </c>
      <c r="L788" s="121">
        <f t="shared" si="430"/>
        <v>0</v>
      </c>
      <c r="M788" s="121">
        <f t="shared" si="430"/>
        <v>0</v>
      </c>
      <c r="N788" s="121">
        <f t="shared" si="430"/>
        <v>0</v>
      </c>
      <c r="O788" s="122">
        <f t="shared" si="430"/>
        <v>0</v>
      </c>
      <c r="P788" s="123">
        <f>SUM(P780:P787)</f>
        <v>0</v>
      </c>
      <c r="Q788" s="120">
        <f>SUM(Q780:Q787)</f>
        <v>0</v>
      </c>
      <c r="R788" s="121"/>
      <c r="S788" s="122"/>
      <c r="T788" s="563"/>
    </row>
    <row r="789" spans="1:20" ht="13.5" thickBot="1">
      <c r="A789" s="557"/>
      <c r="B789" s="560"/>
      <c r="C789" s="560"/>
      <c r="D789" s="118" t="s">
        <v>824</v>
      </c>
      <c r="E789" s="393"/>
      <c r="F789" s="394"/>
      <c r="G789" s="394"/>
      <c r="H789" s="394"/>
      <c r="I789" s="394"/>
      <c r="J789" s="402"/>
      <c r="K789" s="384">
        <f>K717-K788</f>
        <v>648</v>
      </c>
      <c r="L789" s="369">
        <f>L717-L788</f>
        <v>0</v>
      </c>
      <c r="M789" s="369">
        <f>M717-M788</f>
        <v>0</v>
      </c>
      <c r="N789" s="369">
        <f>N717-N788</f>
        <v>162</v>
      </c>
      <c r="O789" s="385">
        <f>O717-O788</f>
        <v>25</v>
      </c>
      <c r="P789" s="370"/>
      <c r="Q789" s="371"/>
      <c r="R789" s="372"/>
      <c r="S789" s="373"/>
      <c r="T789" s="564"/>
    </row>
    <row r="790" spans="1:20" ht="13.5" thickTop="1">
      <c r="A790" s="555">
        <f>A778+1</f>
        <v>39236</v>
      </c>
      <c r="B790" s="558" t="s">
        <v>141</v>
      </c>
      <c r="C790" s="561" t="str">
        <f>$C742</f>
        <v>Szénhidrát</v>
      </c>
      <c r="D790" s="85"/>
      <c r="E790" s="127">
        <f aca="true" t="shared" si="431" ref="E790:E799">F790*4+G790*9+H790*4</f>
        <v>0</v>
      </c>
      <c r="F790" s="158"/>
      <c r="G790" s="158"/>
      <c r="H790" s="159"/>
      <c r="I790" s="159"/>
      <c r="J790" s="378"/>
      <c r="K790" s="386">
        <f aca="true" t="shared" si="432" ref="K790:K799">E790/100*$J790</f>
        <v>0</v>
      </c>
      <c r="L790" s="221">
        <f aca="true" t="shared" si="433" ref="L790:L799">F790/100*$J790</f>
        <v>0</v>
      </c>
      <c r="M790" s="221">
        <f aca="true" t="shared" si="434" ref="M790:M799">G790/100*$J790</f>
        <v>0</v>
      </c>
      <c r="N790" s="221">
        <f aca="true" t="shared" si="435" ref="N790:N799">H790/100*$J790</f>
        <v>0</v>
      </c>
      <c r="O790" s="129">
        <f aca="true" t="shared" si="436" ref="O790:O799">I790/100*$J790</f>
        <v>0</v>
      </c>
      <c r="P790" s="91">
        <f>5.2*R790</f>
        <v>0</v>
      </c>
      <c r="Q790" s="127">
        <f>54/490*P790</f>
        <v>0</v>
      </c>
      <c r="R790" s="92"/>
      <c r="S790" s="93" t="s">
        <v>117</v>
      </c>
      <c r="T790" s="562">
        <f>Súlygrafikon!F68</f>
        <v>0</v>
      </c>
    </row>
    <row r="791" spans="1:20" ht="12.75">
      <c r="A791" s="556"/>
      <c r="B791" s="559"/>
      <c r="C791" s="559"/>
      <c r="D791" s="110"/>
      <c r="E791" s="106">
        <f t="shared" si="431"/>
        <v>0</v>
      </c>
      <c r="F791" s="107"/>
      <c r="G791" s="107"/>
      <c r="H791" s="108"/>
      <c r="I791" s="108"/>
      <c r="J791" s="387"/>
      <c r="K791" s="381">
        <f t="shared" si="432"/>
        <v>0</v>
      </c>
      <c r="L791" s="130">
        <f t="shared" si="433"/>
        <v>0</v>
      </c>
      <c r="M791" s="130">
        <f t="shared" si="434"/>
        <v>0</v>
      </c>
      <c r="N791" s="130">
        <f t="shared" si="435"/>
        <v>0</v>
      </c>
      <c r="O791" s="99">
        <f t="shared" si="436"/>
        <v>0</v>
      </c>
      <c r="P791" s="97">
        <f>8.2*R791</f>
        <v>0</v>
      </c>
      <c r="Q791" s="106">
        <f>54/490*P791</f>
        <v>0</v>
      </c>
      <c r="R791" s="100"/>
      <c r="S791" s="101" t="s">
        <v>118</v>
      </c>
      <c r="T791" s="563"/>
    </row>
    <row r="792" spans="1:20" ht="12.75">
      <c r="A792" s="556"/>
      <c r="B792" s="559"/>
      <c r="C792" s="559"/>
      <c r="D792" s="105"/>
      <c r="E792" s="142">
        <f t="shared" si="431"/>
        <v>0</v>
      </c>
      <c r="F792" s="107"/>
      <c r="G792" s="107"/>
      <c r="H792" s="108"/>
      <c r="I792" s="108"/>
      <c r="J792" s="387"/>
      <c r="K792" s="381">
        <f t="shared" si="432"/>
        <v>0</v>
      </c>
      <c r="L792" s="130">
        <f t="shared" si="433"/>
        <v>0</v>
      </c>
      <c r="M792" s="130">
        <f t="shared" si="434"/>
        <v>0</v>
      </c>
      <c r="N792" s="130">
        <f t="shared" si="435"/>
        <v>0</v>
      </c>
      <c r="O792" s="99">
        <f t="shared" si="436"/>
        <v>0</v>
      </c>
      <c r="P792" s="97">
        <f>11.2*R792</f>
        <v>0</v>
      </c>
      <c r="Q792" s="106">
        <f>54/490*P792</f>
        <v>0</v>
      </c>
      <c r="R792" s="100"/>
      <c r="S792" s="101" t="s">
        <v>119</v>
      </c>
      <c r="T792" s="563"/>
    </row>
    <row r="793" spans="1:20" ht="12.75">
      <c r="A793" s="556"/>
      <c r="B793" s="559"/>
      <c r="C793" s="559"/>
      <c r="D793" s="110"/>
      <c r="E793" s="106">
        <f t="shared" si="431"/>
        <v>0</v>
      </c>
      <c r="F793" s="107"/>
      <c r="G793" s="107"/>
      <c r="H793" s="108"/>
      <c r="I793" s="108"/>
      <c r="J793" s="387"/>
      <c r="K793" s="381">
        <f t="shared" si="432"/>
        <v>0</v>
      </c>
      <c r="L793" s="130">
        <f t="shared" si="433"/>
        <v>0</v>
      </c>
      <c r="M793" s="130">
        <f t="shared" si="434"/>
        <v>0</v>
      </c>
      <c r="N793" s="130">
        <f t="shared" si="435"/>
        <v>0</v>
      </c>
      <c r="O793" s="99">
        <f t="shared" si="436"/>
        <v>0</v>
      </c>
      <c r="P793" s="97">
        <f>19.4*R793</f>
        <v>0</v>
      </c>
      <c r="Q793" s="106">
        <f>54/490*P793</f>
        <v>0</v>
      </c>
      <c r="R793" s="100"/>
      <c r="S793" s="101" t="s">
        <v>121</v>
      </c>
      <c r="T793" s="563"/>
    </row>
    <row r="794" spans="1:20" ht="12.75">
      <c r="A794" s="556"/>
      <c r="B794" s="559"/>
      <c r="C794" s="559"/>
      <c r="D794" s="110"/>
      <c r="E794" s="106">
        <f t="shared" si="431"/>
        <v>0</v>
      </c>
      <c r="F794" s="107"/>
      <c r="G794" s="107"/>
      <c r="H794" s="108"/>
      <c r="I794" s="88"/>
      <c r="J794" s="380"/>
      <c r="K794" s="381">
        <f t="shared" si="432"/>
        <v>0</v>
      </c>
      <c r="L794" s="130">
        <f t="shared" si="433"/>
        <v>0</v>
      </c>
      <c r="M794" s="130">
        <f t="shared" si="434"/>
        <v>0</v>
      </c>
      <c r="N794" s="130">
        <f t="shared" si="435"/>
        <v>0</v>
      </c>
      <c r="O794" s="99">
        <f t="shared" si="436"/>
        <v>0</v>
      </c>
      <c r="P794" s="97"/>
      <c r="Q794" s="106"/>
      <c r="R794" s="100"/>
      <c r="S794" s="101"/>
      <c r="T794" s="563"/>
    </row>
    <row r="795" spans="1:20" ht="12.75">
      <c r="A795" s="556"/>
      <c r="B795" s="559"/>
      <c r="C795" s="559"/>
      <c r="D795" s="110"/>
      <c r="E795" s="106">
        <f t="shared" si="431"/>
        <v>0</v>
      </c>
      <c r="F795" s="107"/>
      <c r="G795" s="107"/>
      <c r="H795" s="108"/>
      <c r="I795" s="108"/>
      <c r="J795" s="387"/>
      <c r="K795" s="381">
        <f t="shared" si="432"/>
        <v>0</v>
      </c>
      <c r="L795" s="130">
        <f t="shared" si="433"/>
        <v>0</v>
      </c>
      <c r="M795" s="130">
        <f t="shared" si="434"/>
        <v>0</v>
      </c>
      <c r="N795" s="130">
        <f t="shared" si="435"/>
        <v>0</v>
      </c>
      <c r="O795" s="99">
        <f t="shared" si="436"/>
        <v>0</v>
      </c>
      <c r="P795" s="97"/>
      <c r="Q795" s="106"/>
      <c r="R795" s="100"/>
      <c r="S795" s="101"/>
      <c r="T795" s="563"/>
    </row>
    <row r="796" spans="1:20" ht="12.75">
      <c r="A796" s="556"/>
      <c r="B796" s="559"/>
      <c r="C796" s="559"/>
      <c r="D796" s="105"/>
      <c r="E796" s="106">
        <f t="shared" si="431"/>
        <v>0</v>
      </c>
      <c r="F796" s="107"/>
      <c r="G796" s="107"/>
      <c r="H796" s="108"/>
      <c r="I796" s="108"/>
      <c r="J796" s="387"/>
      <c r="K796" s="381">
        <f t="shared" si="432"/>
        <v>0</v>
      </c>
      <c r="L796" s="130">
        <f t="shared" si="433"/>
        <v>0</v>
      </c>
      <c r="M796" s="130">
        <f t="shared" si="434"/>
        <v>0</v>
      </c>
      <c r="N796" s="130">
        <f t="shared" si="435"/>
        <v>0</v>
      </c>
      <c r="O796" s="99">
        <f t="shared" si="436"/>
        <v>0</v>
      </c>
      <c r="P796" s="97"/>
      <c r="Q796" s="106"/>
      <c r="R796" s="100"/>
      <c r="S796" s="101"/>
      <c r="T796" s="563"/>
    </row>
    <row r="797" spans="1:20" ht="12.75">
      <c r="A797" s="556"/>
      <c r="B797" s="559"/>
      <c r="C797" s="559"/>
      <c r="D797" s="110"/>
      <c r="E797" s="106">
        <f t="shared" si="431"/>
        <v>0</v>
      </c>
      <c r="F797" s="107"/>
      <c r="G797" s="107"/>
      <c r="H797" s="108"/>
      <c r="I797" s="88"/>
      <c r="J797" s="380"/>
      <c r="K797" s="381">
        <f t="shared" si="432"/>
        <v>0</v>
      </c>
      <c r="L797" s="130">
        <f t="shared" si="433"/>
        <v>0</v>
      </c>
      <c r="M797" s="130">
        <f t="shared" si="434"/>
        <v>0</v>
      </c>
      <c r="N797" s="130">
        <f t="shared" si="435"/>
        <v>0</v>
      </c>
      <c r="O797" s="99">
        <f t="shared" si="436"/>
        <v>0</v>
      </c>
      <c r="P797" s="97"/>
      <c r="Q797" s="106"/>
      <c r="R797" s="100"/>
      <c r="S797" s="101"/>
      <c r="T797" s="563"/>
    </row>
    <row r="798" spans="1:20" ht="12.75">
      <c r="A798" s="556"/>
      <c r="B798" s="559"/>
      <c r="C798" s="559"/>
      <c r="D798" s="110"/>
      <c r="E798" s="106">
        <f t="shared" si="431"/>
        <v>0</v>
      </c>
      <c r="F798" s="107"/>
      <c r="G798" s="107"/>
      <c r="H798" s="108"/>
      <c r="I798" s="108"/>
      <c r="J798" s="403"/>
      <c r="K798" s="381">
        <f t="shared" si="432"/>
        <v>0</v>
      </c>
      <c r="L798" s="130">
        <f t="shared" si="433"/>
        <v>0</v>
      </c>
      <c r="M798" s="130">
        <f t="shared" si="434"/>
        <v>0</v>
      </c>
      <c r="N798" s="130">
        <f t="shared" si="435"/>
        <v>0</v>
      </c>
      <c r="O798" s="99">
        <f t="shared" si="436"/>
        <v>0</v>
      </c>
      <c r="P798" s="97"/>
      <c r="Q798" s="106"/>
      <c r="R798" s="100"/>
      <c r="S798" s="101"/>
      <c r="T798" s="563"/>
    </row>
    <row r="799" spans="1:20" ht="13.5" thickBot="1">
      <c r="A799" s="556"/>
      <c r="B799" s="559"/>
      <c r="C799" s="559"/>
      <c r="D799" s="357"/>
      <c r="E799" s="106">
        <f t="shared" si="431"/>
        <v>0</v>
      </c>
      <c r="F799" s="107"/>
      <c r="G799" s="107"/>
      <c r="H799" s="108"/>
      <c r="I799" s="108"/>
      <c r="J799" s="387"/>
      <c r="K799" s="381">
        <f t="shared" si="432"/>
        <v>0</v>
      </c>
      <c r="L799" s="130">
        <f t="shared" si="433"/>
        <v>0</v>
      </c>
      <c r="M799" s="130">
        <f t="shared" si="434"/>
        <v>0</v>
      </c>
      <c r="N799" s="130">
        <f t="shared" si="435"/>
        <v>0</v>
      </c>
      <c r="O799" s="144">
        <f t="shared" si="436"/>
        <v>0</v>
      </c>
      <c r="P799" s="115"/>
      <c r="Q799" s="267"/>
      <c r="R799" s="116"/>
      <c r="S799" s="117"/>
      <c r="T799" s="563"/>
    </row>
    <row r="800" spans="1:20" ht="13.5" thickBot="1">
      <c r="A800" s="556"/>
      <c r="B800" s="559"/>
      <c r="C800" s="559"/>
      <c r="D800" s="118" t="s">
        <v>657</v>
      </c>
      <c r="E800" s="393"/>
      <c r="F800" s="394"/>
      <c r="G800" s="394"/>
      <c r="H800" s="394"/>
      <c r="I800" s="394"/>
      <c r="J800" s="382">
        <f aca="true" t="shared" si="437" ref="J800:O800">SUM(J790:J799)</f>
        <v>0</v>
      </c>
      <c r="K800" s="383">
        <f t="shared" si="437"/>
        <v>0</v>
      </c>
      <c r="L800" s="121">
        <f t="shared" si="437"/>
        <v>0</v>
      </c>
      <c r="M800" s="121">
        <f t="shared" si="437"/>
        <v>0</v>
      </c>
      <c r="N800" s="121">
        <f t="shared" si="437"/>
        <v>0</v>
      </c>
      <c r="O800" s="122">
        <f t="shared" si="437"/>
        <v>0</v>
      </c>
      <c r="P800" s="123">
        <f>SUM(P792:P799)</f>
        <v>0</v>
      </c>
      <c r="Q800" s="120">
        <f>SUM(Q792:Q799)</f>
        <v>0</v>
      </c>
      <c r="R800" s="121"/>
      <c r="S800" s="122"/>
      <c r="T800" s="563"/>
    </row>
    <row r="801" spans="1:20" ht="13.5" thickBot="1">
      <c r="A801" s="557"/>
      <c r="B801" s="560"/>
      <c r="C801" s="560"/>
      <c r="D801" s="118" t="s">
        <v>824</v>
      </c>
      <c r="E801" s="393"/>
      <c r="F801" s="394"/>
      <c r="G801" s="394"/>
      <c r="H801" s="394"/>
      <c r="I801" s="394"/>
      <c r="J801" s="402"/>
      <c r="K801" s="384">
        <f>K717-K800</f>
        <v>648</v>
      </c>
      <c r="L801" s="369">
        <f>L717-L800</f>
        <v>0</v>
      </c>
      <c r="M801" s="369">
        <f>M717-M800</f>
        <v>0</v>
      </c>
      <c r="N801" s="369">
        <f>N717-N800</f>
        <v>162</v>
      </c>
      <c r="O801" s="385">
        <f>O717-O800</f>
        <v>25</v>
      </c>
      <c r="P801" s="370"/>
      <c r="Q801" s="371"/>
      <c r="R801" s="372"/>
      <c r="S801" s="373"/>
      <c r="T801" s="564"/>
    </row>
    <row r="802" spans="1:20" ht="13.5" thickTop="1">
      <c r="A802" s="569" t="s">
        <v>648</v>
      </c>
      <c r="B802" s="570"/>
      <c r="C802" s="571"/>
      <c r="D802" s="575" t="s">
        <v>109</v>
      </c>
      <c r="E802" s="578" t="s">
        <v>649</v>
      </c>
      <c r="F802" s="579"/>
      <c r="G802" s="579"/>
      <c r="H802" s="579"/>
      <c r="I802" s="580"/>
      <c r="J802" s="578" t="s">
        <v>650</v>
      </c>
      <c r="K802" s="581"/>
      <c r="L802" s="581"/>
      <c r="M802" s="581"/>
      <c r="N802" s="581"/>
      <c r="O802" s="580"/>
      <c r="P802" s="223"/>
      <c r="Q802" s="265" t="s">
        <v>416</v>
      </c>
      <c r="R802" s="222"/>
      <c r="S802" s="224"/>
      <c r="T802" s="60" t="s">
        <v>447</v>
      </c>
    </row>
    <row r="803" spans="1:20" ht="13.5" thickBot="1">
      <c r="A803" s="572"/>
      <c r="B803" s="573"/>
      <c r="C803" s="574"/>
      <c r="D803" s="576"/>
      <c r="E803" s="63" t="s">
        <v>654</v>
      </c>
      <c r="F803" s="64" t="s">
        <v>656</v>
      </c>
      <c r="G803" s="64" t="s">
        <v>483</v>
      </c>
      <c r="H803" s="65" t="s">
        <v>655</v>
      </c>
      <c r="I803" s="65" t="s">
        <v>371</v>
      </c>
      <c r="J803" s="374" t="s">
        <v>651</v>
      </c>
      <c r="K803" s="64" t="s">
        <v>654</v>
      </c>
      <c r="L803" s="64" t="s">
        <v>656</v>
      </c>
      <c r="M803" s="64" t="s">
        <v>483</v>
      </c>
      <c r="N803" s="64" t="s">
        <v>655</v>
      </c>
      <c r="O803" s="365" t="s">
        <v>371</v>
      </c>
      <c r="P803" s="67" t="s">
        <v>419</v>
      </c>
      <c r="Q803" s="63" t="s">
        <v>417</v>
      </c>
      <c r="R803" s="64" t="s">
        <v>418</v>
      </c>
      <c r="S803" s="68" t="s">
        <v>110</v>
      </c>
      <c r="T803" s="69" t="s">
        <v>142</v>
      </c>
    </row>
    <row r="804" spans="1:20" ht="13.5" thickBot="1">
      <c r="A804" s="269" t="s">
        <v>388</v>
      </c>
      <c r="B804" s="268"/>
      <c r="C804" s="297">
        <f>C805*0.8</f>
        <v>0</v>
      </c>
      <c r="D804" s="577"/>
      <c r="E804" s="74" t="s">
        <v>653</v>
      </c>
      <c r="F804" s="75" t="s">
        <v>652</v>
      </c>
      <c r="G804" s="75" t="s">
        <v>652</v>
      </c>
      <c r="H804" s="76" t="s">
        <v>652</v>
      </c>
      <c r="I804" s="76" t="s">
        <v>652</v>
      </c>
      <c r="J804" s="375" t="s">
        <v>652</v>
      </c>
      <c r="K804" s="75" t="s">
        <v>653</v>
      </c>
      <c r="L804" s="75" t="s">
        <v>652</v>
      </c>
      <c r="M804" s="75" t="s">
        <v>652</v>
      </c>
      <c r="N804" s="75" t="s">
        <v>652</v>
      </c>
      <c r="O804" s="280" t="s">
        <v>652</v>
      </c>
      <c r="P804" s="79" t="s">
        <v>112</v>
      </c>
      <c r="Q804" s="266" t="s">
        <v>652</v>
      </c>
      <c r="R804" s="80" t="s">
        <v>113</v>
      </c>
      <c r="S804" s="81"/>
      <c r="T804" s="82"/>
    </row>
    <row r="805" spans="1:20" ht="13.5" thickBot="1">
      <c r="A805" s="225" t="s">
        <v>448</v>
      </c>
      <c r="B805" s="270"/>
      <c r="C805" s="271">
        <f>T790</f>
        <v>0</v>
      </c>
      <c r="D805" s="195" t="s">
        <v>114</v>
      </c>
      <c r="E805" s="196"/>
      <c r="F805" s="197"/>
      <c r="G805" s="197"/>
      <c r="H805" s="197"/>
      <c r="I805" s="395"/>
      <c r="J805" s="391"/>
      <c r="K805" s="359">
        <f>IF($T$4=1,(C805*10+900)*1.2,(C805*7+700)*1.2)</f>
        <v>1080</v>
      </c>
      <c r="L805" s="399">
        <f>IF($T$4=1,C805*1.3,C805*1.2)</f>
        <v>0</v>
      </c>
      <c r="M805" s="399">
        <f>L805/2</f>
        <v>0</v>
      </c>
      <c r="N805" s="399">
        <f>(K805-L805*4-M805*9)/4</f>
        <v>270</v>
      </c>
      <c r="O805" s="400">
        <v>25</v>
      </c>
      <c r="P805" s="193">
        <v>600</v>
      </c>
      <c r="Q805" s="283"/>
      <c r="R805" s="363">
        <v>30</v>
      </c>
      <c r="S805" s="362" t="s">
        <v>797</v>
      </c>
      <c r="T805" s="229">
        <f>T$4</f>
        <v>1</v>
      </c>
    </row>
    <row r="806" spans="1:20" ht="13.5" thickBot="1">
      <c r="A806" s="219" t="s">
        <v>389</v>
      </c>
      <c r="B806" s="272"/>
      <c r="C806" s="273">
        <v>60</v>
      </c>
      <c r="D806" s="198" t="s">
        <v>457</v>
      </c>
      <c r="E806" s="199"/>
      <c r="F806" s="200"/>
      <c r="G806" s="200"/>
      <c r="H806" s="200"/>
      <c r="I806" s="396"/>
      <c r="J806" s="392"/>
      <c r="K806" s="360">
        <f>K805*C806/100</f>
        <v>648</v>
      </c>
      <c r="L806" s="398">
        <f>L805*C806/100</f>
        <v>0</v>
      </c>
      <c r="M806" s="398">
        <f>M805*C806/100</f>
        <v>0</v>
      </c>
      <c r="N806" s="398">
        <f>N805*C806/100</f>
        <v>162</v>
      </c>
      <c r="O806" s="401">
        <v>25</v>
      </c>
      <c r="P806" s="194">
        <v>600</v>
      </c>
      <c r="Q806" s="284"/>
      <c r="R806" s="75">
        <f>(220-50)*0.6</f>
        <v>102</v>
      </c>
      <c r="S806" s="361" t="s">
        <v>796</v>
      </c>
      <c r="T806" s="228" t="s">
        <v>452</v>
      </c>
    </row>
    <row r="807" spans="1:20" ht="12.75">
      <c r="A807" s="555">
        <f>A790+1</f>
        <v>39237</v>
      </c>
      <c r="B807" s="567" t="s">
        <v>116</v>
      </c>
      <c r="C807" s="568" t="str">
        <f>$C754</f>
        <v>Gyümölcs</v>
      </c>
      <c r="D807" s="85"/>
      <c r="E807" s="86">
        <f aca="true" t="shared" si="438" ref="E807:E816">F807*4+G807*9+H807*4</f>
        <v>0</v>
      </c>
      <c r="F807" s="87"/>
      <c r="G807" s="87"/>
      <c r="H807" s="88"/>
      <c r="I807" s="88"/>
      <c r="J807" s="380"/>
      <c r="K807" s="379">
        <f aca="true" t="shared" si="439" ref="K807:K816">E807/100*$J807</f>
        <v>0</v>
      </c>
      <c r="L807" s="281">
        <f aca="true" t="shared" si="440" ref="L807:L816">F807/100*$J807</f>
        <v>0</v>
      </c>
      <c r="M807" s="281">
        <f aca="true" t="shared" si="441" ref="M807:M816">G807/100*$J807</f>
        <v>0</v>
      </c>
      <c r="N807" s="281">
        <f aca="true" t="shared" si="442" ref="N807:N816">H807/100*$J807</f>
        <v>0</v>
      </c>
      <c r="O807" s="90">
        <f aca="true" t="shared" si="443" ref="O807:O816">I807/100*$J807</f>
        <v>0</v>
      </c>
      <c r="P807" s="91">
        <f>5.2*R807</f>
        <v>0</v>
      </c>
      <c r="Q807" s="127">
        <f>54/490*P807</f>
        <v>0</v>
      </c>
      <c r="R807" s="92"/>
      <c r="S807" s="93" t="s">
        <v>117</v>
      </c>
      <c r="T807" s="562">
        <f>Súlygrafikon!F69</f>
        <v>0</v>
      </c>
    </row>
    <row r="808" spans="1:20" ht="12.75">
      <c r="A808" s="556"/>
      <c r="B808" s="559"/>
      <c r="C808" s="559"/>
      <c r="D808" s="95"/>
      <c r="E808" s="86">
        <f t="shared" si="438"/>
        <v>0</v>
      </c>
      <c r="F808" s="87"/>
      <c r="G808" s="87"/>
      <c r="H808" s="88"/>
      <c r="I808" s="88"/>
      <c r="J808" s="380"/>
      <c r="K808" s="381">
        <f t="shared" si="439"/>
        <v>0</v>
      </c>
      <c r="L808" s="130">
        <f t="shared" si="440"/>
        <v>0</v>
      </c>
      <c r="M808" s="130">
        <f t="shared" si="441"/>
        <v>0</v>
      </c>
      <c r="N808" s="130">
        <f t="shared" si="442"/>
        <v>0</v>
      </c>
      <c r="O808" s="99">
        <f t="shared" si="443"/>
        <v>0</v>
      </c>
      <c r="P808" s="97">
        <f>8.2*R808</f>
        <v>0</v>
      </c>
      <c r="Q808" s="106">
        <f>54/490*P808</f>
        <v>0</v>
      </c>
      <c r="R808" s="100"/>
      <c r="S808" s="101" t="s">
        <v>118</v>
      </c>
      <c r="T808" s="563"/>
    </row>
    <row r="809" spans="1:20" ht="12.75">
      <c r="A809" s="556"/>
      <c r="B809" s="559"/>
      <c r="C809" s="559"/>
      <c r="D809" s="105"/>
      <c r="E809" s="106">
        <f t="shared" si="438"/>
        <v>0</v>
      </c>
      <c r="F809" s="107"/>
      <c r="G809" s="107"/>
      <c r="H809" s="108"/>
      <c r="I809" s="88"/>
      <c r="J809" s="380"/>
      <c r="K809" s="381">
        <f t="shared" si="439"/>
        <v>0</v>
      </c>
      <c r="L809" s="130">
        <f t="shared" si="440"/>
        <v>0</v>
      </c>
      <c r="M809" s="130">
        <f t="shared" si="441"/>
        <v>0</v>
      </c>
      <c r="N809" s="130">
        <f t="shared" si="442"/>
        <v>0</v>
      </c>
      <c r="O809" s="99">
        <f t="shared" si="443"/>
        <v>0</v>
      </c>
      <c r="P809" s="97">
        <f>11.2*R809</f>
        <v>0</v>
      </c>
      <c r="Q809" s="106">
        <f>54/490*P809</f>
        <v>0</v>
      </c>
      <c r="R809" s="100"/>
      <c r="S809" s="101" t="s">
        <v>119</v>
      </c>
      <c r="T809" s="563"/>
    </row>
    <row r="810" spans="1:20" ht="12.75">
      <c r="A810" s="556"/>
      <c r="B810" s="559"/>
      <c r="C810" s="559"/>
      <c r="D810" s="110"/>
      <c r="E810" s="106">
        <f t="shared" si="438"/>
        <v>0</v>
      </c>
      <c r="F810" s="107"/>
      <c r="G810" s="107"/>
      <c r="H810" s="108"/>
      <c r="I810" s="88"/>
      <c r="J810" s="380"/>
      <c r="K810" s="381">
        <f t="shared" si="439"/>
        <v>0</v>
      </c>
      <c r="L810" s="130">
        <f t="shared" si="440"/>
        <v>0</v>
      </c>
      <c r="M810" s="130">
        <f t="shared" si="441"/>
        <v>0</v>
      </c>
      <c r="N810" s="130">
        <f t="shared" si="442"/>
        <v>0</v>
      </c>
      <c r="O810" s="99">
        <f t="shared" si="443"/>
        <v>0</v>
      </c>
      <c r="P810" s="97">
        <f>19.4*R810</f>
        <v>0</v>
      </c>
      <c r="Q810" s="106">
        <f>54/490*P810</f>
        <v>0</v>
      </c>
      <c r="R810" s="100"/>
      <c r="S810" s="101" t="s">
        <v>121</v>
      </c>
      <c r="T810" s="563"/>
    </row>
    <row r="811" spans="1:20" ht="12.75">
      <c r="A811" s="556"/>
      <c r="B811" s="559"/>
      <c r="C811" s="559"/>
      <c r="D811" s="110"/>
      <c r="E811" s="106">
        <f t="shared" si="438"/>
        <v>0</v>
      </c>
      <c r="F811" s="107"/>
      <c r="G811" s="107"/>
      <c r="H811" s="108"/>
      <c r="I811" s="88"/>
      <c r="J811" s="380"/>
      <c r="K811" s="381">
        <f t="shared" si="439"/>
        <v>0</v>
      </c>
      <c r="L811" s="130">
        <f t="shared" si="440"/>
        <v>0</v>
      </c>
      <c r="M811" s="130">
        <f t="shared" si="441"/>
        <v>0</v>
      </c>
      <c r="N811" s="130">
        <f t="shared" si="442"/>
        <v>0</v>
      </c>
      <c r="O811" s="99">
        <f t="shared" si="443"/>
        <v>0</v>
      </c>
      <c r="P811" s="97"/>
      <c r="Q811" s="106"/>
      <c r="R811" s="100"/>
      <c r="S811" s="101"/>
      <c r="T811" s="563"/>
    </row>
    <row r="812" spans="1:20" ht="12.75">
      <c r="A812" s="556"/>
      <c r="B812" s="559"/>
      <c r="C812" s="559"/>
      <c r="D812" s="110"/>
      <c r="E812" s="106">
        <f t="shared" si="438"/>
        <v>0</v>
      </c>
      <c r="F812" s="107"/>
      <c r="G812" s="107"/>
      <c r="H812" s="108"/>
      <c r="I812" s="88"/>
      <c r="J812" s="380"/>
      <c r="K812" s="381">
        <f t="shared" si="439"/>
        <v>0</v>
      </c>
      <c r="L812" s="130">
        <f t="shared" si="440"/>
        <v>0</v>
      </c>
      <c r="M812" s="130">
        <f t="shared" si="441"/>
        <v>0</v>
      </c>
      <c r="N812" s="130">
        <f t="shared" si="442"/>
        <v>0</v>
      </c>
      <c r="O812" s="99">
        <f t="shared" si="443"/>
        <v>0</v>
      </c>
      <c r="P812" s="97"/>
      <c r="Q812" s="106"/>
      <c r="R812" s="100"/>
      <c r="S812" s="101"/>
      <c r="T812" s="563"/>
    </row>
    <row r="813" spans="1:20" ht="12.75">
      <c r="A813" s="556"/>
      <c r="B813" s="559"/>
      <c r="C813" s="559"/>
      <c r="D813" s="105"/>
      <c r="E813" s="106">
        <f t="shared" si="438"/>
        <v>0</v>
      </c>
      <c r="F813" s="107"/>
      <c r="G813" s="107"/>
      <c r="H813" s="108"/>
      <c r="I813" s="88"/>
      <c r="J813" s="380"/>
      <c r="K813" s="381">
        <f t="shared" si="439"/>
        <v>0</v>
      </c>
      <c r="L813" s="130">
        <f t="shared" si="440"/>
        <v>0</v>
      </c>
      <c r="M813" s="130">
        <f t="shared" si="441"/>
        <v>0</v>
      </c>
      <c r="N813" s="130">
        <f t="shared" si="442"/>
        <v>0</v>
      </c>
      <c r="O813" s="99">
        <f t="shared" si="443"/>
        <v>0</v>
      </c>
      <c r="P813" s="97"/>
      <c r="Q813" s="106"/>
      <c r="R813" s="100"/>
      <c r="S813" s="101"/>
      <c r="T813" s="563"/>
    </row>
    <row r="814" spans="1:20" ht="12.75">
      <c r="A814" s="556"/>
      <c r="B814" s="559"/>
      <c r="C814" s="559"/>
      <c r="D814" s="110"/>
      <c r="E814" s="106">
        <f t="shared" si="438"/>
        <v>0</v>
      </c>
      <c r="F814" s="107"/>
      <c r="G814" s="107"/>
      <c r="H814" s="108"/>
      <c r="I814" s="88"/>
      <c r="J814" s="380"/>
      <c r="K814" s="381">
        <f t="shared" si="439"/>
        <v>0</v>
      </c>
      <c r="L814" s="130">
        <f t="shared" si="440"/>
        <v>0</v>
      </c>
      <c r="M814" s="130">
        <f t="shared" si="441"/>
        <v>0</v>
      </c>
      <c r="N814" s="130">
        <f t="shared" si="442"/>
        <v>0</v>
      </c>
      <c r="O814" s="99">
        <f t="shared" si="443"/>
        <v>0</v>
      </c>
      <c r="P814" s="97"/>
      <c r="Q814" s="106"/>
      <c r="R814" s="100"/>
      <c r="S814" s="101"/>
      <c r="T814" s="563"/>
    </row>
    <row r="815" spans="1:20" ht="12.75">
      <c r="A815" s="556"/>
      <c r="B815" s="559"/>
      <c r="C815" s="559"/>
      <c r="D815" s="110"/>
      <c r="E815" s="106">
        <f t="shared" si="438"/>
        <v>0</v>
      </c>
      <c r="F815" s="107"/>
      <c r="G815" s="107"/>
      <c r="H815" s="108"/>
      <c r="I815" s="88"/>
      <c r="J815" s="380"/>
      <c r="K815" s="381">
        <f t="shared" si="439"/>
        <v>0</v>
      </c>
      <c r="L815" s="130">
        <f t="shared" si="440"/>
        <v>0</v>
      </c>
      <c r="M815" s="130">
        <f t="shared" si="441"/>
        <v>0</v>
      </c>
      <c r="N815" s="130">
        <f t="shared" si="442"/>
        <v>0</v>
      </c>
      <c r="O815" s="99">
        <f t="shared" si="443"/>
        <v>0</v>
      </c>
      <c r="P815" s="97"/>
      <c r="Q815" s="106"/>
      <c r="R815" s="100"/>
      <c r="S815" s="101"/>
      <c r="T815" s="563"/>
    </row>
    <row r="816" spans="1:20" ht="13.5" thickBot="1">
      <c r="A816" s="556"/>
      <c r="B816" s="559"/>
      <c r="C816" s="559"/>
      <c r="D816" s="114"/>
      <c r="E816" s="106">
        <f t="shared" si="438"/>
        <v>0</v>
      </c>
      <c r="F816" s="107"/>
      <c r="G816" s="107"/>
      <c r="H816" s="108"/>
      <c r="I816" s="88"/>
      <c r="J816" s="380"/>
      <c r="K816" s="381">
        <f t="shared" si="439"/>
        <v>0</v>
      </c>
      <c r="L816" s="130">
        <f t="shared" si="440"/>
        <v>0</v>
      </c>
      <c r="M816" s="130">
        <f t="shared" si="441"/>
        <v>0</v>
      </c>
      <c r="N816" s="130">
        <f t="shared" si="442"/>
        <v>0</v>
      </c>
      <c r="O816" s="144">
        <f t="shared" si="443"/>
        <v>0</v>
      </c>
      <c r="P816" s="115"/>
      <c r="Q816" s="267"/>
      <c r="R816" s="116"/>
      <c r="S816" s="117"/>
      <c r="T816" s="563"/>
    </row>
    <row r="817" spans="1:20" ht="13.5" thickBot="1">
      <c r="A817" s="556"/>
      <c r="B817" s="559"/>
      <c r="C817" s="559"/>
      <c r="D817" s="118" t="s">
        <v>657</v>
      </c>
      <c r="E817" s="393"/>
      <c r="F817" s="394"/>
      <c r="G817" s="394"/>
      <c r="H817" s="394"/>
      <c r="I817" s="394"/>
      <c r="J817" s="382">
        <f aca="true" t="shared" si="444" ref="J817:O817">SUM(J807:J816)</f>
        <v>0</v>
      </c>
      <c r="K817" s="383">
        <f t="shared" si="444"/>
        <v>0</v>
      </c>
      <c r="L817" s="121">
        <f t="shared" si="444"/>
        <v>0</v>
      </c>
      <c r="M817" s="121">
        <f t="shared" si="444"/>
        <v>0</v>
      </c>
      <c r="N817" s="121">
        <f t="shared" si="444"/>
        <v>0</v>
      </c>
      <c r="O817" s="122">
        <f t="shared" si="444"/>
        <v>0</v>
      </c>
      <c r="P817" s="123">
        <f>SUM(P809:P816)</f>
        <v>0</v>
      </c>
      <c r="Q817" s="120">
        <f>SUM(Q809:Q816)</f>
        <v>0</v>
      </c>
      <c r="R817" s="121"/>
      <c r="S817" s="122"/>
      <c r="T817" s="563"/>
    </row>
    <row r="818" spans="1:20" ht="13.5" thickBot="1">
      <c r="A818" s="557"/>
      <c r="B818" s="560"/>
      <c r="C818" s="560"/>
      <c r="D818" s="118" t="s">
        <v>824</v>
      </c>
      <c r="E818" s="393"/>
      <c r="F818" s="394"/>
      <c r="G818" s="394"/>
      <c r="H818" s="394"/>
      <c r="I818" s="394"/>
      <c r="J818" s="402"/>
      <c r="K818" s="384">
        <f>K806-K817</f>
        <v>648</v>
      </c>
      <c r="L818" s="369">
        <f>L806-L817</f>
        <v>0</v>
      </c>
      <c r="M818" s="369">
        <f>M806-M817</f>
        <v>0</v>
      </c>
      <c r="N818" s="369">
        <f>N806-N817</f>
        <v>162</v>
      </c>
      <c r="O818" s="385">
        <f>O806-O817</f>
        <v>25</v>
      </c>
      <c r="P818" s="370"/>
      <c r="Q818" s="371"/>
      <c r="R818" s="372"/>
      <c r="S818" s="373"/>
      <c r="T818" s="564"/>
    </row>
    <row r="819" spans="1:20" ht="13.5" thickTop="1">
      <c r="A819" s="555">
        <f>A807+1</f>
        <v>39238</v>
      </c>
      <c r="B819" s="565" t="s">
        <v>123</v>
      </c>
      <c r="C819" s="566" t="str">
        <f>$C766</f>
        <v>Protein</v>
      </c>
      <c r="D819" s="85"/>
      <c r="E819" s="86">
        <f aca="true" t="shared" si="445" ref="E819:E824">F819*4+G819*9+H819*4</f>
        <v>0</v>
      </c>
      <c r="F819" s="87"/>
      <c r="G819" s="87"/>
      <c r="H819" s="88"/>
      <c r="I819" s="88"/>
      <c r="J819" s="378"/>
      <c r="K819" s="386">
        <f aca="true" t="shared" si="446" ref="K819:K828">E819/100*$J819</f>
        <v>0</v>
      </c>
      <c r="L819" s="221">
        <f aca="true" t="shared" si="447" ref="L819:L828">F819/100*$J819</f>
        <v>0</v>
      </c>
      <c r="M819" s="221">
        <f aca="true" t="shared" si="448" ref="M819:M828">G819/100*$J819</f>
        <v>0</v>
      </c>
      <c r="N819" s="221">
        <f aca="true" t="shared" si="449" ref="N819:N828">H819/100*$J819</f>
        <v>0</v>
      </c>
      <c r="O819" s="129">
        <f aca="true" t="shared" si="450" ref="O819:O828">I819/100*$J819</f>
        <v>0</v>
      </c>
      <c r="P819" s="91">
        <f>5.2*R819</f>
        <v>0</v>
      </c>
      <c r="Q819" s="127">
        <f>54/490*P819</f>
        <v>0</v>
      </c>
      <c r="R819" s="92"/>
      <c r="S819" s="93" t="s">
        <v>117</v>
      </c>
      <c r="T819" s="562">
        <f>Súlygrafikon!F70</f>
        <v>0</v>
      </c>
    </row>
    <row r="820" spans="1:20" ht="12.75">
      <c r="A820" s="556"/>
      <c r="B820" s="559"/>
      <c r="C820" s="559"/>
      <c r="D820" s="95"/>
      <c r="E820" s="86">
        <f t="shared" si="445"/>
        <v>0</v>
      </c>
      <c r="F820" s="87"/>
      <c r="G820" s="87"/>
      <c r="H820" s="88"/>
      <c r="I820" s="88"/>
      <c r="J820" s="380"/>
      <c r="K820" s="381">
        <f t="shared" si="446"/>
        <v>0</v>
      </c>
      <c r="L820" s="130">
        <f t="shared" si="447"/>
        <v>0</v>
      </c>
      <c r="M820" s="130">
        <f t="shared" si="448"/>
        <v>0</v>
      </c>
      <c r="N820" s="130">
        <f t="shared" si="449"/>
        <v>0</v>
      </c>
      <c r="O820" s="99">
        <f t="shared" si="450"/>
        <v>0</v>
      </c>
      <c r="P820" s="97">
        <f>8.2*R820</f>
        <v>0</v>
      </c>
      <c r="Q820" s="106">
        <f>54/490*P820</f>
        <v>0</v>
      </c>
      <c r="R820" s="100"/>
      <c r="S820" s="101" t="s">
        <v>118</v>
      </c>
      <c r="T820" s="563"/>
    </row>
    <row r="821" spans="1:20" ht="12.75">
      <c r="A821" s="556"/>
      <c r="B821" s="559"/>
      <c r="C821" s="559"/>
      <c r="D821" s="105"/>
      <c r="E821" s="106">
        <f t="shared" si="445"/>
        <v>0</v>
      </c>
      <c r="F821" s="107"/>
      <c r="G821" s="107"/>
      <c r="H821" s="108"/>
      <c r="I821" s="88"/>
      <c r="J821" s="380"/>
      <c r="K821" s="381">
        <f t="shared" si="446"/>
        <v>0</v>
      </c>
      <c r="L821" s="130">
        <f t="shared" si="447"/>
        <v>0</v>
      </c>
      <c r="M821" s="130">
        <f t="shared" si="448"/>
        <v>0</v>
      </c>
      <c r="N821" s="130">
        <f t="shared" si="449"/>
        <v>0</v>
      </c>
      <c r="O821" s="99">
        <f t="shared" si="450"/>
        <v>0</v>
      </c>
      <c r="P821" s="97">
        <f>11.2*R821</f>
        <v>0</v>
      </c>
      <c r="Q821" s="106">
        <f>54/490*P821</f>
        <v>0</v>
      </c>
      <c r="R821" s="100"/>
      <c r="S821" s="101" t="s">
        <v>119</v>
      </c>
      <c r="T821" s="563"/>
    </row>
    <row r="822" spans="1:20" ht="12.75">
      <c r="A822" s="556"/>
      <c r="B822" s="559"/>
      <c r="C822" s="559"/>
      <c r="D822" s="110"/>
      <c r="E822" s="106">
        <f t="shared" si="445"/>
        <v>0</v>
      </c>
      <c r="F822" s="107"/>
      <c r="G822" s="107"/>
      <c r="H822" s="108"/>
      <c r="I822" s="88"/>
      <c r="J822" s="380"/>
      <c r="K822" s="381">
        <f t="shared" si="446"/>
        <v>0</v>
      </c>
      <c r="L822" s="130">
        <f t="shared" si="447"/>
        <v>0</v>
      </c>
      <c r="M822" s="130">
        <f t="shared" si="448"/>
        <v>0</v>
      </c>
      <c r="N822" s="130">
        <f t="shared" si="449"/>
        <v>0</v>
      </c>
      <c r="O822" s="99">
        <f t="shared" si="450"/>
        <v>0</v>
      </c>
      <c r="P822" s="97">
        <f>19.4*R822</f>
        <v>0</v>
      </c>
      <c r="Q822" s="106">
        <f>54/490*P822</f>
        <v>0</v>
      </c>
      <c r="R822" s="100"/>
      <c r="S822" s="101" t="s">
        <v>121</v>
      </c>
      <c r="T822" s="563"/>
    </row>
    <row r="823" spans="1:20" ht="12.75">
      <c r="A823" s="556"/>
      <c r="B823" s="559"/>
      <c r="C823" s="559"/>
      <c r="D823" s="110"/>
      <c r="E823" s="106">
        <f t="shared" si="445"/>
        <v>0</v>
      </c>
      <c r="F823" s="107"/>
      <c r="G823" s="107"/>
      <c r="H823" s="108"/>
      <c r="I823" s="88"/>
      <c r="J823" s="380"/>
      <c r="K823" s="381">
        <f t="shared" si="446"/>
        <v>0</v>
      </c>
      <c r="L823" s="130">
        <f t="shared" si="447"/>
        <v>0</v>
      </c>
      <c r="M823" s="130">
        <f t="shared" si="448"/>
        <v>0</v>
      </c>
      <c r="N823" s="130">
        <f t="shared" si="449"/>
        <v>0</v>
      </c>
      <c r="O823" s="99">
        <f t="shared" si="450"/>
        <v>0</v>
      </c>
      <c r="P823" s="97"/>
      <c r="Q823" s="106"/>
      <c r="R823" s="100"/>
      <c r="S823" s="101"/>
      <c r="T823" s="563"/>
    </row>
    <row r="824" spans="1:20" ht="12.75">
      <c r="A824" s="556"/>
      <c r="B824" s="559"/>
      <c r="C824" s="559"/>
      <c r="D824" s="110"/>
      <c r="E824" s="106">
        <f t="shared" si="445"/>
        <v>0</v>
      </c>
      <c r="F824" s="107"/>
      <c r="G824" s="107"/>
      <c r="H824" s="108"/>
      <c r="I824" s="88"/>
      <c r="J824" s="380"/>
      <c r="K824" s="381">
        <f t="shared" si="446"/>
        <v>0</v>
      </c>
      <c r="L824" s="130">
        <f t="shared" si="447"/>
        <v>0</v>
      </c>
      <c r="M824" s="130">
        <f t="shared" si="448"/>
        <v>0</v>
      </c>
      <c r="N824" s="130">
        <f t="shared" si="449"/>
        <v>0</v>
      </c>
      <c r="O824" s="99">
        <f t="shared" si="450"/>
        <v>0</v>
      </c>
      <c r="P824" s="97"/>
      <c r="Q824" s="106"/>
      <c r="R824" s="100"/>
      <c r="S824" s="101"/>
      <c r="T824" s="563"/>
    </row>
    <row r="825" spans="1:20" ht="12.75">
      <c r="A825" s="556"/>
      <c r="B825" s="559"/>
      <c r="C825" s="559"/>
      <c r="D825" s="404"/>
      <c r="E825" s="106">
        <f>F825*4+G825*9+H825*4</f>
        <v>0</v>
      </c>
      <c r="F825" s="107"/>
      <c r="G825" s="107"/>
      <c r="H825" s="108"/>
      <c r="I825" s="88"/>
      <c r="J825" s="380"/>
      <c r="K825" s="381">
        <f t="shared" si="446"/>
        <v>0</v>
      </c>
      <c r="L825" s="130">
        <f t="shared" si="447"/>
        <v>0</v>
      </c>
      <c r="M825" s="130">
        <f t="shared" si="448"/>
        <v>0</v>
      </c>
      <c r="N825" s="130">
        <f t="shared" si="449"/>
        <v>0</v>
      </c>
      <c r="O825" s="99">
        <f t="shared" si="450"/>
        <v>0</v>
      </c>
      <c r="P825" s="97"/>
      <c r="Q825" s="106"/>
      <c r="R825" s="100"/>
      <c r="S825" s="101"/>
      <c r="T825" s="563"/>
    </row>
    <row r="826" spans="1:20" ht="12.75">
      <c r="A826" s="556"/>
      <c r="B826" s="559"/>
      <c r="C826" s="559"/>
      <c r="D826" s="110"/>
      <c r="E826" s="106">
        <f>F826*4+G826*9+H826*4</f>
        <v>0</v>
      </c>
      <c r="F826" s="107"/>
      <c r="G826" s="107"/>
      <c r="H826" s="108"/>
      <c r="I826" s="88"/>
      <c r="J826" s="380"/>
      <c r="K826" s="381">
        <f t="shared" si="446"/>
        <v>0</v>
      </c>
      <c r="L826" s="130">
        <f t="shared" si="447"/>
        <v>0</v>
      </c>
      <c r="M826" s="130">
        <f t="shared" si="448"/>
        <v>0</v>
      </c>
      <c r="N826" s="130">
        <f t="shared" si="449"/>
        <v>0</v>
      </c>
      <c r="O826" s="99">
        <f t="shared" si="450"/>
        <v>0</v>
      </c>
      <c r="P826" s="97"/>
      <c r="Q826" s="106"/>
      <c r="R826" s="100"/>
      <c r="S826" s="101"/>
      <c r="T826" s="563"/>
    </row>
    <row r="827" spans="1:20" ht="12.75">
      <c r="A827" s="556"/>
      <c r="B827" s="559"/>
      <c r="C827" s="559"/>
      <c r="D827" s="110"/>
      <c r="E827" s="106">
        <f>F827*4+G827*9+H827*4</f>
        <v>0</v>
      </c>
      <c r="F827" s="107"/>
      <c r="G827" s="107"/>
      <c r="H827" s="108"/>
      <c r="I827" s="88"/>
      <c r="J827" s="380"/>
      <c r="K827" s="381">
        <f t="shared" si="446"/>
        <v>0</v>
      </c>
      <c r="L827" s="130">
        <f t="shared" si="447"/>
        <v>0</v>
      </c>
      <c r="M827" s="130">
        <f t="shared" si="448"/>
        <v>0</v>
      </c>
      <c r="N827" s="130">
        <f t="shared" si="449"/>
        <v>0</v>
      </c>
      <c r="O827" s="99">
        <f t="shared" si="450"/>
        <v>0</v>
      </c>
      <c r="P827" s="97"/>
      <c r="Q827" s="106"/>
      <c r="R827" s="100"/>
      <c r="S827" s="101"/>
      <c r="T827" s="563"/>
    </row>
    <row r="828" spans="1:20" ht="13.5" thickBot="1">
      <c r="A828" s="556"/>
      <c r="B828" s="559"/>
      <c r="C828" s="559"/>
      <c r="D828" s="114"/>
      <c r="E828" s="106">
        <f>F828*4+G828*9+H828*4</f>
        <v>0</v>
      </c>
      <c r="F828" s="107"/>
      <c r="G828" s="107"/>
      <c r="H828" s="108"/>
      <c r="I828" s="108"/>
      <c r="J828" s="387"/>
      <c r="K828" s="381">
        <f t="shared" si="446"/>
        <v>0</v>
      </c>
      <c r="L828" s="130">
        <f t="shared" si="447"/>
        <v>0</v>
      </c>
      <c r="M828" s="130">
        <f t="shared" si="448"/>
        <v>0</v>
      </c>
      <c r="N828" s="130">
        <f t="shared" si="449"/>
        <v>0</v>
      </c>
      <c r="O828" s="144">
        <f t="shared" si="450"/>
        <v>0</v>
      </c>
      <c r="P828" s="115"/>
      <c r="Q828" s="267"/>
      <c r="R828" s="116"/>
      <c r="S828" s="117"/>
      <c r="T828" s="563"/>
    </row>
    <row r="829" spans="1:20" ht="13.5" thickBot="1">
      <c r="A829" s="556"/>
      <c r="B829" s="559"/>
      <c r="C829" s="559"/>
      <c r="D829" s="118" t="s">
        <v>657</v>
      </c>
      <c r="E829" s="393"/>
      <c r="F829" s="394"/>
      <c r="G829" s="394"/>
      <c r="H829" s="394"/>
      <c r="I829" s="394"/>
      <c r="J829" s="382">
        <f aca="true" t="shared" si="451" ref="J829:O829">SUM(J819:J828)</f>
        <v>0</v>
      </c>
      <c r="K829" s="383">
        <f t="shared" si="451"/>
        <v>0</v>
      </c>
      <c r="L829" s="121">
        <f t="shared" si="451"/>
        <v>0</v>
      </c>
      <c r="M829" s="121">
        <f t="shared" si="451"/>
        <v>0</v>
      </c>
      <c r="N829" s="121">
        <f t="shared" si="451"/>
        <v>0</v>
      </c>
      <c r="O829" s="122">
        <f t="shared" si="451"/>
        <v>0</v>
      </c>
      <c r="P829" s="123">
        <f>SUM(P821:P828)</f>
        <v>0</v>
      </c>
      <c r="Q829" s="120">
        <f>SUM(Q821:Q828)</f>
        <v>0</v>
      </c>
      <c r="R829" s="121"/>
      <c r="S829" s="122"/>
      <c r="T829" s="563"/>
    </row>
    <row r="830" spans="1:20" ht="13.5" thickBot="1">
      <c r="A830" s="557"/>
      <c r="B830" s="560"/>
      <c r="C830" s="560"/>
      <c r="D830" s="118" t="s">
        <v>824</v>
      </c>
      <c r="E830" s="393"/>
      <c r="F830" s="394"/>
      <c r="G830" s="394"/>
      <c r="H830" s="394"/>
      <c r="I830" s="394"/>
      <c r="J830" s="402"/>
      <c r="K830" s="384">
        <f>K806-K829</f>
        <v>648</v>
      </c>
      <c r="L830" s="369">
        <f>L806-L829</f>
        <v>0</v>
      </c>
      <c r="M830" s="369">
        <f>M806-M829</f>
        <v>0</v>
      </c>
      <c r="N830" s="369">
        <f>N806-N829</f>
        <v>162</v>
      </c>
      <c r="O830" s="385">
        <f>O806-O829</f>
        <v>25</v>
      </c>
      <c r="P830" s="370"/>
      <c r="Q830" s="371"/>
      <c r="R830" s="372"/>
      <c r="S830" s="373"/>
      <c r="T830" s="564"/>
    </row>
    <row r="831" spans="1:20" ht="13.5" thickTop="1">
      <c r="A831" s="555">
        <f>A819+1</f>
        <v>39239</v>
      </c>
      <c r="B831" s="565" t="s">
        <v>137</v>
      </c>
      <c r="C831" s="566" t="str">
        <f>$C778</f>
        <v>Keményítő</v>
      </c>
      <c r="D831" s="85"/>
      <c r="E831" s="86">
        <f aca="true" t="shared" si="452" ref="E831:E840">F831*4+G831*9+H831*4</f>
        <v>0</v>
      </c>
      <c r="F831" s="87"/>
      <c r="G831" s="87"/>
      <c r="H831" s="88"/>
      <c r="I831" s="88"/>
      <c r="J831" s="378"/>
      <c r="K831" s="386">
        <f aca="true" t="shared" si="453" ref="K831:K840">E831/100*$J831</f>
        <v>0</v>
      </c>
      <c r="L831" s="221">
        <f aca="true" t="shared" si="454" ref="L831:L840">F831/100*$J831</f>
        <v>0</v>
      </c>
      <c r="M831" s="221">
        <f aca="true" t="shared" si="455" ref="M831:M840">G831/100*$J831</f>
        <v>0</v>
      </c>
      <c r="N831" s="221">
        <f aca="true" t="shared" si="456" ref="N831:N840">H831/100*$J831</f>
        <v>0</v>
      </c>
      <c r="O831" s="129">
        <f aca="true" t="shared" si="457" ref="O831:O840">I831/100*$J831</f>
        <v>0</v>
      </c>
      <c r="P831" s="91">
        <f>5.2*R831</f>
        <v>0</v>
      </c>
      <c r="Q831" s="127">
        <f>54/490*P831</f>
        <v>0</v>
      </c>
      <c r="R831" s="92"/>
      <c r="S831" s="93" t="s">
        <v>117</v>
      </c>
      <c r="T831" s="562">
        <f>Súlygrafikon!F71</f>
        <v>0</v>
      </c>
    </row>
    <row r="832" spans="1:20" ht="12.75">
      <c r="A832" s="556"/>
      <c r="B832" s="559"/>
      <c r="C832" s="559"/>
      <c r="D832" s="95"/>
      <c r="E832" s="86">
        <f t="shared" si="452"/>
        <v>0</v>
      </c>
      <c r="F832" s="87"/>
      <c r="G832" s="87"/>
      <c r="H832" s="88"/>
      <c r="I832" s="88"/>
      <c r="J832" s="380"/>
      <c r="K832" s="381">
        <f t="shared" si="453"/>
        <v>0</v>
      </c>
      <c r="L832" s="130">
        <f t="shared" si="454"/>
        <v>0</v>
      </c>
      <c r="M832" s="130">
        <f t="shared" si="455"/>
        <v>0</v>
      </c>
      <c r="N832" s="130">
        <f t="shared" si="456"/>
        <v>0</v>
      </c>
      <c r="O832" s="99">
        <f t="shared" si="457"/>
        <v>0</v>
      </c>
      <c r="P832" s="97">
        <f>8.2*R832</f>
        <v>82</v>
      </c>
      <c r="Q832" s="106">
        <f>54/490*P832</f>
        <v>9.036734693877552</v>
      </c>
      <c r="R832" s="100">
        <v>10</v>
      </c>
      <c r="S832" s="101" t="s">
        <v>118</v>
      </c>
      <c r="T832" s="563"/>
    </row>
    <row r="833" spans="1:20" ht="12.75">
      <c r="A833" s="556"/>
      <c r="B833" s="559"/>
      <c r="C833" s="559"/>
      <c r="D833" s="105"/>
      <c r="E833" s="106">
        <f t="shared" si="452"/>
        <v>0</v>
      </c>
      <c r="F833" s="107"/>
      <c r="G833" s="107"/>
      <c r="H833" s="108"/>
      <c r="I833" s="88"/>
      <c r="J833" s="380"/>
      <c r="K833" s="381">
        <f t="shared" si="453"/>
        <v>0</v>
      </c>
      <c r="L833" s="130">
        <f t="shared" si="454"/>
        <v>0</v>
      </c>
      <c r="M833" s="130">
        <f t="shared" si="455"/>
        <v>0</v>
      </c>
      <c r="N833" s="130">
        <f t="shared" si="456"/>
        <v>0</v>
      </c>
      <c r="O833" s="99">
        <f t="shared" si="457"/>
        <v>0</v>
      </c>
      <c r="P833" s="97">
        <f>11.2*R833</f>
        <v>0</v>
      </c>
      <c r="Q833" s="106">
        <f>54/490*P833</f>
        <v>0</v>
      </c>
      <c r="R833" s="100"/>
      <c r="S833" s="101" t="s">
        <v>119</v>
      </c>
      <c r="T833" s="563"/>
    </row>
    <row r="834" spans="1:20" ht="12.75">
      <c r="A834" s="556"/>
      <c r="B834" s="559"/>
      <c r="C834" s="559"/>
      <c r="D834" s="95"/>
      <c r="E834" s="106">
        <f t="shared" si="452"/>
        <v>0</v>
      </c>
      <c r="F834" s="107"/>
      <c r="G834" s="107"/>
      <c r="H834" s="108"/>
      <c r="I834" s="88"/>
      <c r="J834" s="380"/>
      <c r="K834" s="381">
        <f t="shared" si="453"/>
        <v>0</v>
      </c>
      <c r="L834" s="130">
        <f t="shared" si="454"/>
        <v>0</v>
      </c>
      <c r="M834" s="130">
        <f t="shared" si="455"/>
        <v>0</v>
      </c>
      <c r="N834" s="130">
        <f t="shared" si="456"/>
        <v>0</v>
      </c>
      <c r="O834" s="99">
        <f t="shared" si="457"/>
        <v>0</v>
      </c>
      <c r="P834" s="97">
        <f>19.4*R834</f>
        <v>0</v>
      </c>
      <c r="Q834" s="106">
        <f>54/490*P834</f>
        <v>0</v>
      </c>
      <c r="R834" s="100"/>
      <c r="S834" s="101" t="s">
        <v>121</v>
      </c>
      <c r="T834" s="563"/>
    </row>
    <row r="835" spans="1:20" ht="12.75">
      <c r="A835" s="556"/>
      <c r="B835" s="559"/>
      <c r="C835" s="559"/>
      <c r="D835" s="95"/>
      <c r="E835" s="106">
        <f t="shared" si="452"/>
        <v>0</v>
      </c>
      <c r="F835" s="107"/>
      <c r="G835" s="107"/>
      <c r="H835" s="108"/>
      <c r="I835" s="88"/>
      <c r="J835" s="380"/>
      <c r="K835" s="381">
        <f t="shared" si="453"/>
        <v>0</v>
      </c>
      <c r="L835" s="130">
        <f t="shared" si="454"/>
        <v>0</v>
      </c>
      <c r="M835" s="130">
        <f t="shared" si="455"/>
        <v>0</v>
      </c>
      <c r="N835" s="130">
        <f t="shared" si="456"/>
        <v>0</v>
      </c>
      <c r="O835" s="99">
        <f t="shared" si="457"/>
        <v>0</v>
      </c>
      <c r="P835" s="97"/>
      <c r="Q835" s="106"/>
      <c r="R835" s="100"/>
      <c r="S835" s="101"/>
      <c r="T835" s="563"/>
    </row>
    <row r="836" spans="1:20" ht="12.75">
      <c r="A836" s="556"/>
      <c r="B836" s="559"/>
      <c r="C836" s="559"/>
      <c r="D836" s="364"/>
      <c r="E836" s="106">
        <f t="shared" si="452"/>
        <v>0</v>
      </c>
      <c r="F836" s="107"/>
      <c r="G836" s="107"/>
      <c r="H836" s="108"/>
      <c r="I836" s="88"/>
      <c r="J836" s="380"/>
      <c r="K836" s="381">
        <f t="shared" si="453"/>
        <v>0</v>
      </c>
      <c r="L836" s="130">
        <f t="shared" si="454"/>
        <v>0</v>
      </c>
      <c r="M836" s="130">
        <f t="shared" si="455"/>
        <v>0</v>
      </c>
      <c r="N836" s="130">
        <f t="shared" si="456"/>
        <v>0</v>
      </c>
      <c r="O836" s="99">
        <f t="shared" si="457"/>
        <v>0</v>
      </c>
      <c r="P836" s="97"/>
      <c r="Q836" s="106"/>
      <c r="R836" s="100"/>
      <c r="S836" s="101"/>
      <c r="T836" s="563"/>
    </row>
    <row r="837" spans="1:20" ht="12.75">
      <c r="A837" s="556"/>
      <c r="B837" s="559"/>
      <c r="C837" s="559"/>
      <c r="D837" s="105"/>
      <c r="E837" s="106">
        <f t="shared" si="452"/>
        <v>0</v>
      </c>
      <c r="F837" s="107"/>
      <c r="G837" s="107"/>
      <c r="H837" s="108"/>
      <c r="I837" s="88"/>
      <c r="J837" s="380"/>
      <c r="K837" s="381">
        <f t="shared" si="453"/>
        <v>0</v>
      </c>
      <c r="L837" s="130">
        <f t="shared" si="454"/>
        <v>0</v>
      </c>
      <c r="M837" s="130">
        <f t="shared" si="455"/>
        <v>0</v>
      </c>
      <c r="N837" s="130">
        <f t="shared" si="456"/>
        <v>0</v>
      </c>
      <c r="O837" s="99">
        <f t="shared" si="457"/>
        <v>0</v>
      </c>
      <c r="P837" s="97"/>
      <c r="Q837" s="106"/>
      <c r="R837" s="100"/>
      <c r="S837" s="101"/>
      <c r="T837" s="563"/>
    </row>
    <row r="838" spans="1:20" ht="12.75">
      <c r="A838" s="556"/>
      <c r="B838" s="559"/>
      <c r="C838" s="559"/>
      <c r="D838" s="110"/>
      <c r="E838" s="106">
        <f t="shared" si="452"/>
        <v>0</v>
      </c>
      <c r="F838" s="107"/>
      <c r="G838" s="107"/>
      <c r="H838" s="108"/>
      <c r="I838" s="88"/>
      <c r="J838" s="380"/>
      <c r="K838" s="381">
        <f t="shared" si="453"/>
        <v>0</v>
      </c>
      <c r="L838" s="130">
        <f t="shared" si="454"/>
        <v>0</v>
      </c>
      <c r="M838" s="130">
        <f t="shared" si="455"/>
        <v>0</v>
      </c>
      <c r="N838" s="130">
        <f t="shared" si="456"/>
        <v>0</v>
      </c>
      <c r="O838" s="99">
        <f t="shared" si="457"/>
        <v>0</v>
      </c>
      <c r="P838" s="97"/>
      <c r="Q838" s="106"/>
      <c r="R838" s="100"/>
      <c r="S838" s="101"/>
      <c r="T838" s="563"/>
    </row>
    <row r="839" spans="1:20" ht="12.75">
      <c r="A839" s="556"/>
      <c r="B839" s="559"/>
      <c r="C839" s="559"/>
      <c r="D839" s="95"/>
      <c r="E839" s="106">
        <f t="shared" si="452"/>
        <v>0</v>
      </c>
      <c r="F839" s="107"/>
      <c r="G839" s="107"/>
      <c r="H839" s="108"/>
      <c r="I839" s="88"/>
      <c r="J839" s="380"/>
      <c r="K839" s="381">
        <f t="shared" si="453"/>
        <v>0</v>
      </c>
      <c r="L839" s="130">
        <f t="shared" si="454"/>
        <v>0</v>
      </c>
      <c r="M839" s="130">
        <f t="shared" si="455"/>
        <v>0</v>
      </c>
      <c r="N839" s="130">
        <f t="shared" si="456"/>
        <v>0</v>
      </c>
      <c r="O839" s="99">
        <f t="shared" si="457"/>
        <v>0</v>
      </c>
      <c r="P839" s="97"/>
      <c r="Q839" s="106"/>
      <c r="R839" s="100"/>
      <c r="S839" s="101"/>
      <c r="T839" s="563"/>
    </row>
    <row r="840" spans="1:20" ht="13.5" thickBot="1">
      <c r="A840" s="556"/>
      <c r="B840" s="559"/>
      <c r="C840" s="559"/>
      <c r="D840" s="114"/>
      <c r="E840" s="106">
        <f t="shared" si="452"/>
        <v>0</v>
      </c>
      <c r="F840" s="107"/>
      <c r="G840" s="107"/>
      <c r="H840" s="108"/>
      <c r="I840" s="108"/>
      <c r="J840" s="387"/>
      <c r="K840" s="388">
        <f t="shared" si="453"/>
        <v>0</v>
      </c>
      <c r="L840" s="143">
        <f t="shared" si="454"/>
        <v>0</v>
      </c>
      <c r="M840" s="143">
        <f t="shared" si="455"/>
        <v>0</v>
      </c>
      <c r="N840" s="143">
        <f t="shared" si="456"/>
        <v>0</v>
      </c>
      <c r="O840" s="144">
        <f t="shared" si="457"/>
        <v>0</v>
      </c>
      <c r="P840" s="115"/>
      <c r="Q840" s="267"/>
      <c r="R840" s="116"/>
      <c r="S840" s="117"/>
      <c r="T840" s="563"/>
    </row>
    <row r="841" spans="1:20" ht="13.5" thickBot="1">
      <c r="A841" s="556"/>
      <c r="B841" s="559"/>
      <c r="C841" s="559"/>
      <c r="D841" s="118" t="s">
        <v>657</v>
      </c>
      <c r="E841" s="393"/>
      <c r="F841" s="394"/>
      <c r="G841" s="394"/>
      <c r="H841" s="394"/>
      <c r="I841" s="394"/>
      <c r="J841" s="382">
        <f aca="true" t="shared" si="458" ref="J841:O841">SUM(J831:J840)</f>
        <v>0</v>
      </c>
      <c r="K841" s="383">
        <f t="shared" si="458"/>
        <v>0</v>
      </c>
      <c r="L841" s="121">
        <f t="shared" si="458"/>
        <v>0</v>
      </c>
      <c r="M841" s="121">
        <f t="shared" si="458"/>
        <v>0</v>
      </c>
      <c r="N841" s="121">
        <f t="shared" si="458"/>
        <v>0</v>
      </c>
      <c r="O841" s="122">
        <f t="shared" si="458"/>
        <v>0</v>
      </c>
      <c r="P841" s="123">
        <f>SUM(P833:P840)</f>
        <v>0</v>
      </c>
      <c r="Q841" s="120">
        <f>SUM(Q833:Q840)</f>
        <v>0</v>
      </c>
      <c r="R841" s="121"/>
      <c r="S841" s="122"/>
      <c r="T841" s="563"/>
    </row>
    <row r="842" spans="1:20" ht="13.5" thickBot="1">
      <c r="A842" s="557"/>
      <c r="B842" s="560"/>
      <c r="C842" s="560"/>
      <c r="D842" s="118" t="s">
        <v>824</v>
      </c>
      <c r="E842" s="393"/>
      <c r="F842" s="394"/>
      <c r="G842" s="394"/>
      <c r="H842" s="394"/>
      <c r="I842" s="394"/>
      <c r="J842" s="402"/>
      <c r="K842" s="384">
        <f>K806-K841</f>
        <v>648</v>
      </c>
      <c r="L842" s="369">
        <f>L806-L841</f>
        <v>0</v>
      </c>
      <c r="M842" s="369">
        <f>M806-M841</f>
        <v>0</v>
      </c>
      <c r="N842" s="369">
        <f>N806-N841</f>
        <v>162</v>
      </c>
      <c r="O842" s="385">
        <f>O806-O841</f>
        <v>25</v>
      </c>
      <c r="P842" s="370"/>
      <c r="Q842" s="371"/>
      <c r="R842" s="372"/>
      <c r="S842" s="373"/>
      <c r="T842" s="564"/>
    </row>
    <row r="843" spans="1:20" ht="13.5" thickTop="1">
      <c r="A843" s="555">
        <f>A831+1</f>
        <v>39240</v>
      </c>
      <c r="B843" s="565" t="s">
        <v>138</v>
      </c>
      <c r="C843" s="566" t="str">
        <f>$C790</f>
        <v>Szénhidrát</v>
      </c>
      <c r="D843" s="85"/>
      <c r="E843" s="86">
        <f aca="true" t="shared" si="459" ref="E843:E852">F843*4+G843*9+H843*4</f>
        <v>0</v>
      </c>
      <c r="F843" s="153"/>
      <c r="G843" s="153"/>
      <c r="H843" s="153"/>
      <c r="I843" s="285"/>
      <c r="J843" s="378"/>
      <c r="K843" s="386">
        <f aca="true" t="shared" si="460" ref="K843:K852">E843/100*$J843</f>
        <v>0</v>
      </c>
      <c r="L843" s="221">
        <f aca="true" t="shared" si="461" ref="L843:L852">F843/100*$J843</f>
        <v>0</v>
      </c>
      <c r="M843" s="221">
        <f aca="true" t="shared" si="462" ref="M843:M852">G843/100*$J843</f>
        <v>0</v>
      </c>
      <c r="N843" s="221">
        <f aca="true" t="shared" si="463" ref="N843:N852">H843/100*$J843</f>
        <v>0</v>
      </c>
      <c r="O843" s="129">
        <f aca="true" t="shared" si="464" ref="O843:O852">I843/100*$J843</f>
        <v>0</v>
      </c>
      <c r="P843" s="91">
        <f>5.2*R843</f>
        <v>286</v>
      </c>
      <c r="Q843" s="127">
        <f>54/490*P843</f>
        <v>31.518367346938778</v>
      </c>
      <c r="R843" s="92">
        <v>55</v>
      </c>
      <c r="S843" s="93" t="s">
        <v>117</v>
      </c>
      <c r="T843" s="562">
        <f>Súlygrafikon!F72</f>
        <v>0</v>
      </c>
    </row>
    <row r="844" spans="1:20" ht="12.75">
      <c r="A844" s="556"/>
      <c r="B844" s="559"/>
      <c r="C844" s="559"/>
      <c r="D844" s="358"/>
      <c r="E844" s="86">
        <f t="shared" si="459"/>
        <v>0</v>
      </c>
      <c r="F844" s="87"/>
      <c r="G844" s="87"/>
      <c r="H844" s="88"/>
      <c r="I844" s="286"/>
      <c r="J844" s="380"/>
      <c r="K844" s="381">
        <f t="shared" si="460"/>
        <v>0</v>
      </c>
      <c r="L844" s="130">
        <f t="shared" si="461"/>
        <v>0</v>
      </c>
      <c r="M844" s="130">
        <f t="shared" si="462"/>
        <v>0</v>
      </c>
      <c r="N844" s="130">
        <f t="shared" si="463"/>
        <v>0</v>
      </c>
      <c r="O844" s="99">
        <f t="shared" si="464"/>
        <v>0</v>
      </c>
      <c r="P844" s="97">
        <f>8.2*R844</f>
        <v>0</v>
      </c>
      <c r="Q844" s="106">
        <f>54/490*P844</f>
        <v>0</v>
      </c>
      <c r="R844" s="100"/>
      <c r="S844" s="101" t="s">
        <v>118</v>
      </c>
      <c r="T844" s="563"/>
    </row>
    <row r="845" spans="1:20" ht="12.75">
      <c r="A845" s="556"/>
      <c r="B845" s="559"/>
      <c r="C845" s="559"/>
      <c r="D845" s="105"/>
      <c r="E845" s="106">
        <f t="shared" si="459"/>
        <v>0</v>
      </c>
      <c r="F845" s="107"/>
      <c r="G845" s="107"/>
      <c r="H845" s="108"/>
      <c r="I845" s="88"/>
      <c r="J845" s="380"/>
      <c r="K845" s="381">
        <f t="shared" si="460"/>
        <v>0</v>
      </c>
      <c r="L845" s="130">
        <f t="shared" si="461"/>
        <v>0</v>
      </c>
      <c r="M845" s="130">
        <f t="shared" si="462"/>
        <v>0</v>
      </c>
      <c r="N845" s="130">
        <f t="shared" si="463"/>
        <v>0</v>
      </c>
      <c r="O845" s="99">
        <f t="shared" si="464"/>
        <v>0</v>
      </c>
      <c r="P845" s="97">
        <f>11.2*R845</f>
        <v>0</v>
      </c>
      <c r="Q845" s="106">
        <f>54/490*P845</f>
        <v>0</v>
      </c>
      <c r="R845" s="100"/>
      <c r="S845" s="101" t="s">
        <v>119</v>
      </c>
      <c r="T845" s="563"/>
    </row>
    <row r="846" spans="1:20" ht="12.75">
      <c r="A846" s="556"/>
      <c r="B846" s="559"/>
      <c r="C846" s="559"/>
      <c r="D846" s="95"/>
      <c r="E846" s="106">
        <f t="shared" si="459"/>
        <v>0</v>
      </c>
      <c r="F846" s="107"/>
      <c r="G846" s="107"/>
      <c r="H846" s="108"/>
      <c r="I846" s="88"/>
      <c r="J846" s="380"/>
      <c r="K846" s="381">
        <f t="shared" si="460"/>
        <v>0</v>
      </c>
      <c r="L846" s="130">
        <f t="shared" si="461"/>
        <v>0</v>
      </c>
      <c r="M846" s="130">
        <f t="shared" si="462"/>
        <v>0</v>
      </c>
      <c r="N846" s="130">
        <f t="shared" si="463"/>
        <v>0</v>
      </c>
      <c r="O846" s="99">
        <f t="shared" si="464"/>
        <v>0</v>
      </c>
      <c r="P846" s="97">
        <f>19.4*R846</f>
        <v>0</v>
      </c>
      <c r="Q846" s="106">
        <f>54/490*P846</f>
        <v>0</v>
      </c>
      <c r="R846" s="100"/>
      <c r="S846" s="101" t="s">
        <v>121</v>
      </c>
      <c r="T846" s="563"/>
    </row>
    <row r="847" spans="1:20" ht="12.75">
      <c r="A847" s="556"/>
      <c r="B847" s="559"/>
      <c r="C847" s="559"/>
      <c r="D847" s="110"/>
      <c r="E847" s="106">
        <f t="shared" si="459"/>
        <v>0</v>
      </c>
      <c r="F847" s="107"/>
      <c r="G847" s="107"/>
      <c r="H847" s="108"/>
      <c r="I847" s="88"/>
      <c r="J847" s="380"/>
      <c r="K847" s="381">
        <f t="shared" si="460"/>
        <v>0</v>
      </c>
      <c r="L847" s="130">
        <f t="shared" si="461"/>
        <v>0</v>
      </c>
      <c r="M847" s="130">
        <f t="shared" si="462"/>
        <v>0</v>
      </c>
      <c r="N847" s="130">
        <f t="shared" si="463"/>
        <v>0</v>
      </c>
      <c r="O847" s="99">
        <f t="shared" si="464"/>
        <v>0</v>
      </c>
      <c r="P847" s="97"/>
      <c r="Q847" s="106"/>
      <c r="R847" s="100"/>
      <c r="S847" s="101"/>
      <c r="T847" s="563"/>
    </row>
    <row r="848" spans="1:20" ht="12.75">
      <c r="A848" s="556"/>
      <c r="B848" s="559"/>
      <c r="C848" s="559"/>
      <c r="D848" s="110"/>
      <c r="E848" s="106">
        <f t="shared" si="459"/>
        <v>0</v>
      </c>
      <c r="F848" s="107"/>
      <c r="G848" s="107"/>
      <c r="H848" s="108"/>
      <c r="I848" s="88"/>
      <c r="J848" s="380"/>
      <c r="K848" s="381">
        <f t="shared" si="460"/>
        <v>0</v>
      </c>
      <c r="L848" s="130">
        <f t="shared" si="461"/>
        <v>0</v>
      </c>
      <c r="M848" s="130">
        <f t="shared" si="462"/>
        <v>0</v>
      </c>
      <c r="N848" s="130">
        <f t="shared" si="463"/>
        <v>0</v>
      </c>
      <c r="O848" s="99">
        <f t="shared" si="464"/>
        <v>0</v>
      </c>
      <c r="P848" s="97"/>
      <c r="Q848" s="106"/>
      <c r="R848" s="100"/>
      <c r="S848" s="101"/>
      <c r="T848" s="563"/>
    </row>
    <row r="849" spans="1:20" ht="12.75">
      <c r="A849" s="556"/>
      <c r="B849" s="559"/>
      <c r="C849" s="559"/>
      <c r="D849" s="397"/>
      <c r="E849" s="106">
        <f t="shared" si="459"/>
        <v>0</v>
      </c>
      <c r="F849" s="107"/>
      <c r="G849" s="107"/>
      <c r="H849" s="108"/>
      <c r="I849" s="88"/>
      <c r="J849" s="380"/>
      <c r="K849" s="381">
        <f t="shared" si="460"/>
        <v>0</v>
      </c>
      <c r="L849" s="130">
        <f t="shared" si="461"/>
        <v>0</v>
      </c>
      <c r="M849" s="130">
        <f t="shared" si="462"/>
        <v>0</v>
      </c>
      <c r="N849" s="130">
        <f t="shared" si="463"/>
        <v>0</v>
      </c>
      <c r="O849" s="99">
        <f t="shared" si="464"/>
        <v>0</v>
      </c>
      <c r="P849" s="97"/>
      <c r="Q849" s="106"/>
      <c r="R849" s="100"/>
      <c r="S849" s="101"/>
      <c r="T849" s="563"/>
    </row>
    <row r="850" spans="1:20" ht="12.75">
      <c r="A850" s="556"/>
      <c r="B850" s="559"/>
      <c r="C850" s="559"/>
      <c r="D850" s="110"/>
      <c r="E850" s="106">
        <f t="shared" si="459"/>
        <v>0</v>
      </c>
      <c r="F850" s="107"/>
      <c r="G850" s="107"/>
      <c r="H850" s="108"/>
      <c r="I850" s="88"/>
      <c r="J850" s="380"/>
      <c r="K850" s="381">
        <f t="shared" si="460"/>
        <v>0</v>
      </c>
      <c r="L850" s="130">
        <f t="shared" si="461"/>
        <v>0</v>
      </c>
      <c r="M850" s="130">
        <f t="shared" si="462"/>
        <v>0</v>
      </c>
      <c r="N850" s="130">
        <f t="shared" si="463"/>
        <v>0</v>
      </c>
      <c r="O850" s="99">
        <f t="shared" si="464"/>
        <v>0</v>
      </c>
      <c r="P850" s="97"/>
      <c r="Q850" s="106"/>
      <c r="R850" s="100"/>
      <c r="S850" s="101"/>
      <c r="T850" s="563"/>
    </row>
    <row r="851" spans="1:20" ht="12.75">
      <c r="A851" s="556"/>
      <c r="B851" s="559"/>
      <c r="C851" s="559"/>
      <c r="D851" s="110"/>
      <c r="E851" s="106">
        <f t="shared" si="459"/>
        <v>0</v>
      </c>
      <c r="F851" s="107"/>
      <c r="G851" s="107"/>
      <c r="H851" s="108"/>
      <c r="I851" s="88"/>
      <c r="J851" s="380"/>
      <c r="K851" s="381">
        <f t="shared" si="460"/>
        <v>0</v>
      </c>
      <c r="L851" s="130">
        <f t="shared" si="461"/>
        <v>0</v>
      </c>
      <c r="M851" s="130">
        <f t="shared" si="462"/>
        <v>0</v>
      </c>
      <c r="N851" s="130">
        <f t="shared" si="463"/>
        <v>0</v>
      </c>
      <c r="O851" s="99">
        <f t="shared" si="464"/>
        <v>0</v>
      </c>
      <c r="P851" s="97"/>
      <c r="Q851" s="106"/>
      <c r="R851" s="100"/>
      <c r="S851" s="101"/>
      <c r="T851" s="563"/>
    </row>
    <row r="852" spans="1:20" ht="13.5" thickBot="1">
      <c r="A852" s="556"/>
      <c r="B852" s="559"/>
      <c r="C852" s="559"/>
      <c r="D852" s="114"/>
      <c r="E852" s="106">
        <f t="shared" si="459"/>
        <v>0</v>
      </c>
      <c r="F852" s="107"/>
      <c r="G852" s="107"/>
      <c r="H852" s="108"/>
      <c r="I852" s="108"/>
      <c r="J852" s="387"/>
      <c r="K852" s="388">
        <f t="shared" si="460"/>
        <v>0</v>
      </c>
      <c r="L852" s="143">
        <f t="shared" si="461"/>
        <v>0</v>
      </c>
      <c r="M852" s="143">
        <f t="shared" si="462"/>
        <v>0</v>
      </c>
      <c r="N852" s="143">
        <f t="shared" si="463"/>
        <v>0</v>
      </c>
      <c r="O852" s="144">
        <f t="shared" si="464"/>
        <v>0</v>
      </c>
      <c r="P852" s="115"/>
      <c r="Q852" s="267"/>
      <c r="R852" s="116"/>
      <c r="S852" s="117"/>
      <c r="T852" s="563"/>
    </row>
    <row r="853" spans="1:20" ht="13.5" thickBot="1">
      <c r="A853" s="556"/>
      <c r="B853" s="559"/>
      <c r="C853" s="559"/>
      <c r="D853" s="118" t="s">
        <v>657</v>
      </c>
      <c r="E853" s="393"/>
      <c r="F853" s="394"/>
      <c r="G853" s="394"/>
      <c r="H853" s="394"/>
      <c r="I853" s="394"/>
      <c r="J853" s="382">
        <f aca="true" t="shared" si="465" ref="J853:O853">SUM(J843:J852)</f>
        <v>0</v>
      </c>
      <c r="K853" s="383">
        <f t="shared" si="465"/>
        <v>0</v>
      </c>
      <c r="L853" s="121">
        <f t="shared" si="465"/>
        <v>0</v>
      </c>
      <c r="M853" s="121">
        <f t="shared" si="465"/>
        <v>0</v>
      </c>
      <c r="N853" s="121">
        <f t="shared" si="465"/>
        <v>0</v>
      </c>
      <c r="O853" s="122">
        <f t="shared" si="465"/>
        <v>0</v>
      </c>
      <c r="P853" s="123">
        <f>SUM(P845:P852)</f>
        <v>0</v>
      </c>
      <c r="Q853" s="120">
        <f>SUM(Q845:Q852)</f>
        <v>0</v>
      </c>
      <c r="R853" s="121"/>
      <c r="S853" s="122"/>
      <c r="T853" s="563"/>
    </row>
    <row r="854" spans="1:20" ht="13.5" thickBot="1">
      <c r="A854" s="557"/>
      <c r="B854" s="560"/>
      <c r="C854" s="560"/>
      <c r="D854" s="118" t="s">
        <v>824</v>
      </c>
      <c r="E854" s="393"/>
      <c r="F854" s="394"/>
      <c r="G854" s="394"/>
      <c r="H854" s="394"/>
      <c r="I854" s="394"/>
      <c r="J854" s="402"/>
      <c r="K854" s="384">
        <f>K806-K853</f>
        <v>648</v>
      </c>
      <c r="L854" s="369">
        <f>L806-L853</f>
        <v>0</v>
      </c>
      <c r="M854" s="369">
        <f>M806-M853</f>
        <v>0</v>
      </c>
      <c r="N854" s="369">
        <f>N806-N853</f>
        <v>162</v>
      </c>
      <c r="O854" s="385">
        <f>O806-O853</f>
        <v>25</v>
      </c>
      <c r="P854" s="370"/>
      <c r="Q854" s="371"/>
      <c r="R854" s="372"/>
      <c r="S854" s="373"/>
      <c r="T854" s="564"/>
    </row>
    <row r="855" spans="1:20" ht="13.5" thickTop="1">
      <c r="A855" s="555">
        <f>A843+1</f>
        <v>39241</v>
      </c>
      <c r="B855" s="565" t="s">
        <v>139</v>
      </c>
      <c r="C855" s="566" t="str">
        <f>$C807</f>
        <v>Gyümölcs</v>
      </c>
      <c r="D855" s="85"/>
      <c r="E855" s="86">
        <f aca="true" t="shared" si="466" ref="E855:E864">F855*4+G855*9+H855*4</f>
        <v>0</v>
      </c>
      <c r="F855" s="87"/>
      <c r="G855" s="87"/>
      <c r="H855" s="88"/>
      <c r="I855" s="88"/>
      <c r="J855" s="378"/>
      <c r="K855" s="381">
        <f aca="true" t="shared" si="467" ref="K855:K864">E855/100*$J855</f>
        <v>0</v>
      </c>
      <c r="L855" s="130">
        <f aca="true" t="shared" si="468" ref="L855:L864">F855/100*$J855</f>
        <v>0</v>
      </c>
      <c r="M855" s="130">
        <f aca="true" t="shared" si="469" ref="M855:M864">G855/100*$J855</f>
        <v>0</v>
      </c>
      <c r="N855" s="130">
        <f aca="true" t="shared" si="470" ref="N855:N864">H855/100*$J855</f>
        <v>0</v>
      </c>
      <c r="O855" s="282">
        <f aca="true" t="shared" si="471" ref="O855:O864">I855/100*$J855</f>
        <v>0</v>
      </c>
      <c r="P855" s="91">
        <f>5.2*R855</f>
        <v>0</v>
      </c>
      <c r="Q855" s="127">
        <f>54/490*P855</f>
        <v>0</v>
      </c>
      <c r="R855" s="92"/>
      <c r="S855" s="93" t="s">
        <v>117</v>
      </c>
      <c r="T855" s="562">
        <f>Súlygrafikon!F73</f>
        <v>0</v>
      </c>
    </row>
    <row r="856" spans="1:20" ht="12.75">
      <c r="A856" s="556"/>
      <c r="B856" s="559"/>
      <c r="C856" s="559"/>
      <c r="D856" s="95"/>
      <c r="E856" s="86">
        <f t="shared" si="466"/>
        <v>0</v>
      </c>
      <c r="F856" s="87"/>
      <c r="G856" s="87"/>
      <c r="H856" s="88"/>
      <c r="I856" s="88"/>
      <c r="J856" s="380"/>
      <c r="K856" s="381">
        <f t="shared" si="467"/>
        <v>0</v>
      </c>
      <c r="L856" s="130">
        <f t="shared" si="468"/>
        <v>0</v>
      </c>
      <c r="M856" s="130">
        <f t="shared" si="469"/>
        <v>0</v>
      </c>
      <c r="N856" s="130">
        <f t="shared" si="470"/>
        <v>0</v>
      </c>
      <c r="O856" s="99">
        <f t="shared" si="471"/>
        <v>0</v>
      </c>
      <c r="P856" s="97">
        <f>8.2*R856</f>
        <v>0</v>
      </c>
      <c r="Q856" s="106">
        <f>54/490*P856</f>
        <v>0</v>
      </c>
      <c r="R856" s="100"/>
      <c r="S856" s="101" t="s">
        <v>118</v>
      </c>
      <c r="T856" s="563"/>
    </row>
    <row r="857" spans="1:20" ht="12.75">
      <c r="A857" s="556"/>
      <c r="B857" s="559"/>
      <c r="C857" s="559"/>
      <c r="D857" s="105"/>
      <c r="E857" s="106">
        <f t="shared" si="466"/>
        <v>0</v>
      </c>
      <c r="F857" s="107"/>
      <c r="G857" s="107"/>
      <c r="H857" s="108"/>
      <c r="I857" s="88"/>
      <c r="J857" s="380"/>
      <c r="K857" s="381">
        <f t="shared" si="467"/>
        <v>0</v>
      </c>
      <c r="L857" s="130">
        <f t="shared" si="468"/>
        <v>0</v>
      </c>
      <c r="M857" s="130">
        <f t="shared" si="469"/>
        <v>0</v>
      </c>
      <c r="N857" s="130">
        <f t="shared" si="470"/>
        <v>0</v>
      </c>
      <c r="O857" s="99">
        <f t="shared" si="471"/>
        <v>0</v>
      </c>
      <c r="P857" s="97">
        <f>11.2*R857</f>
        <v>0</v>
      </c>
      <c r="Q857" s="106">
        <f>54/490*P857</f>
        <v>0</v>
      </c>
      <c r="R857" s="100"/>
      <c r="S857" s="101" t="s">
        <v>119</v>
      </c>
      <c r="T857" s="563"/>
    </row>
    <row r="858" spans="1:20" ht="12.75">
      <c r="A858" s="556"/>
      <c r="B858" s="559"/>
      <c r="C858" s="559"/>
      <c r="D858" s="95"/>
      <c r="E858" s="106">
        <f t="shared" si="466"/>
        <v>0</v>
      </c>
      <c r="F858" s="107"/>
      <c r="G858" s="107"/>
      <c r="H858" s="108"/>
      <c r="I858" s="88"/>
      <c r="J858" s="380"/>
      <c r="K858" s="381">
        <f t="shared" si="467"/>
        <v>0</v>
      </c>
      <c r="L858" s="130">
        <f t="shared" si="468"/>
        <v>0</v>
      </c>
      <c r="M858" s="130">
        <f t="shared" si="469"/>
        <v>0</v>
      </c>
      <c r="N858" s="130">
        <f t="shared" si="470"/>
        <v>0</v>
      </c>
      <c r="O858" s="99">
        <f t="shared" si="471"/>
        <v>0</v>
      </c>
      <c r="P858" s="97">
        <f>19.4*R858</f>
        <v>0</v>
      </c>
      <c r="Q858" s="106">
        <f>54/490*P858</f>
        <v>0</v>
      </c>
      <c r="R858" s="100"/>
      <c r="S858" s="101" t="s">
        <v>121</v>
      </c>
      <c r="T858" s="563"/>
    </row>
    <row r="859" spans="1:20" ht="12.75">
      <c r="A859" s="556"/>
      <c r="B859" s="559"/>
      <c r="C859" s="559"/>
      <c r="D859" s="95"/>
      <c r="E859" s="106">
        <f t="shared" si="466"/>
        <v>0</v>
      </c>
      <c r="F859" s="107"/>
      <c r="G859" s="107"/>
      <c r="H859" s="108"/>
      <c r="I859" s="88"/>
      <c r="J859" s="380"/>
      <c r="K859" s="381">
        <f t="shared" si="467"/>
        <v>0</v>
      </c>
      <c r="L859" s="130">
        <f t="shared" si="468"/>
        <v>0</v>
      </c>
      <c r="M859" s="130">
        <f t="shared" si="469"/>
        <v>0</v>
      </c>
      <c r="N859" s="130">
        <f t="shared" si="470"/>
        <v>0</v>
      </c>
      <c r="O859" s="99">
        <f t="shared" si="471"/>
        <v>0</v>
      </c>
      <c r="P859" s="97"/>
      <c r="Q859" s="106"/>
      <c r="R859" s="100"/>
      <c r="S859" s="101"/>
      <c r="T859" s="563"/>
    </row>
    <row r="860" spans="1:20" ht="12.75">
      <c r="A860" s="556"/>
      <c r="B860" s="559"/>
      <c r="C860" s="559"/>
      <c r="D860" s="95"/>
      <c r="E860" s="106">
        <f t="shared" si="466"/>
        <v>0</v>
      </c>
      <c r="F860" s="107"/>
      <c r="G860" s="107"/>
      <c r="H860" s="108"/>
      <c r="I860" s="88"/>
      <c r="J860" s="380"/>
      <c r="K860" s="381">
        <f t="shared" si="467"/>
        <v>0</v>
      </c>
      <c r="L860" s="130">
        <f t="shared" si="468"/>
        <v>0</v>
      </c>
      <c r="M860" s="130">
        <f t="shared" si="469"/>
        <v>0</v>
      </c>
      <c r="N860" s="130">
        <f t="shared" si="470"/>
        <v>0</v>
      </c>
      <c r="O860" s="99">
        <f t="shared" si="471"/>
        <v>0</v>
      </c>
      <c r="P860" s="97"/>
      <c r="Q860" s="106"/>
      <c r="R860" s="100"/>
      <c r="S860" s="101"/>
      <c r="T860" s="563"/>
    </row>
    <row r="861" spans="1:20" ht="12.75">
      <c r="A861" s="556"/>
      <c r="B861" s="559"/>
      <c r="C861" s="559"/>
      <c r="D861" s="146"/>
      <c r="E861" s="142">
        <f t="shared" si="466"/>
        <v>0</v>
      </c>
      <c r="F861" s="147"/>
      <c r="G861" s="147"/>
      <c r="H861" s="148"/>
      <c r="I861" s="286"/>
      <c r="J861" s="389"/>
      <c r="K861" s="381">
        <f t="shared" si="467"/>
        <v>0</v>
      </c>
      <c r="L861" s="130">
        <f t="shared" si="468"/>
        <v>0</v>
      </c>
      <c r="M861" s="130">
        <f t="shared" si="469"/>
        <v>0</v>
      </c>
      <c r="N861" s="130">
        <f t="shared" si="470"/>
        <v>0</v>
      </c>
      <c r="O861" s="99">
        <f t="shared" si="471"/>
        <v>0</v>
      </c>
      <c r="P861" s="97"/>
      <c r="Q861" s="106"/>
      <c r="R861" s="100"/>
      <c r="S861" s="101"/>
      <c r="T861" s="563"/>
    </row>
    <row r="862" spans="1:20" ht="12.75">
      <c r="A862" s="556"/>
      <c r="B862" s="559"/>
      <c r="C862" s="559"/>
      <c r="D862" s="150"/>
      <c r="E862" s="142">
        <f t="shared" si="466"/>
        <v>0</v>
      </c>
      <c r="F862" s="147"/>
      <c r="G862" s="147"/>
      <c r="H862" s="148"/>
      <c r="I862" s="286"/>
      <c r="J862" s="390"/>
      <c r="K862" s="381">
        <f t="shared" si="467"/>
        <v>0</v>
      </c>
      <c r="L862" s="130">
        <f t="shared" si="468"/>
        <v>0</v>
      </c>
      <c r="M862" s="130">
        <f t="shared" si="469"/>
        <v>0</v>
      </c>
      <c r="N862" s="130">
        <f t="shared" si="470"/>
        <v>0</v>
      </c>
      <c r="O862" s="99">
        <f t="shared" si="471"/>
        <v>0</v>
      </c>
      <c r="P862" s="97"/>
      <c r="Q862" s="106"/>
      <c r="R862" s="100"/>
      <c r="S862" s="101"/>
      <c r="T862" s="563"/>
    </row>
    <row r="863" spans="1:20" ht="12.75">
      <c r="A863" s="556"/>
      <c r="B863" s="559"/>
      <c r="C863" s="559"/>
      <c r="D863" s="110"/>
      <c r="E863" s="106">
        <f t="shared" si="466"/>
        <v>0</v>
      </c>
      <c r="F863" s="107"/>
      <c r="G863" s="107"/>
      <c r="H863" s="108"/>
      <c r="I863" s="286"/>
      <c r="J863" s="380"/>
      <c r="K863" s="381">
        <f t="shared" si="467"/>
        <v>0</v>
      </c>
      <c r="L863" s="130">
        <f t="shared" si="468"/>
        <v>0</v>
      </c>
      <c r="M863" s="130">
        <f t="shared" si="469"/>
        <v>0</v>
      </c>
      <c r="N863" s="130">
        <f t="shared" si="470"/>
        <v>0</v>
      </c>
      <c r="O863" s="99">
        <f t="shared" si="471"/>
        <v>0</v>
      </c>
      <c r="P863" s="97"/>
      <c r="Q863" s="106"/>
      <c r="R863" s="100"/>
      <c r="S863" s="101"/>
      <c r="T863" s="563"/>
    </row>
    <row r="864" spans="1:20" ht="13.5" thickBot="1">
      <c r="A864" s="556"/>
      <c r="B864" s="559"/>
      <c r="C864" s="559"/>
      <c r="D864" s="357"/>
      <c r="E864" s="106">
        <f t="shared" si="466"/>
        <v>0</v>
      </c>
      <c r="F864" s="107"/>
      <c r="G864" s="107"/>
      <c r="H864" s="108"/>
      <c r="I864" s="108"/>
      <c r="J864" s="387"/>
      <c r="K864" s="388">
        <f t="shared" si="467"/>
        <v>0</v>
      </c>
      <c r="L864" s="143">
        <f t="shared" si="468"/>
        <v>0</v>
      </c>
      <c r="M864" s="143">
        <f t="shared" si="469"/>
        <v>0</v>
      </c>
      <c r="N864" s="143">
        <f t="shared" si="470"/>
        <v>0</v>
      </c>
      <c r="O864" s="144">
        <f t="shared" si="471"/>
        <v>0</v>
      </c>
      <c r="P864" s="115"/>
      <c r="Q864" s="267"/>
      <c r="R864" s="116"/>
      <c r="S864" s="117"/>
      <c r="T864" s="563"/>
    </row>
    <row r="865" spans="1:20" ht="13.5" thickBot="1">
      <c r="A865" s="556"/>
      <c r="B865" s="559"/>
      <c r="C865" s="559"/>
      <c r="D865" s="118" t="s">
        <v>657</v>
      </c>
      <c r="E865" s="393"/>
      <c r="F865" s="394"/>
      <c r="G865" s="394"/>
      <c r="H865" s="394"/>
      <c r="I865" s="394"/>
      <c r="J865" s="382">
        <f aca="true" t="shared" si="472" ref="J865:O865">SUM(J855:J864)</f>
        <v>0</v>
      </c>
      <c r="K865" s="383">
        <f t="shared" si="472"/>
        <v>0</v>
      </c>
      <c r="L865" s="121">
        <f t="shared" si="472"/>
        <v>0</v>
      </c>
      <c r="M865" s="121">
        <f t="shared" si="472"/>
        <v>0</v>
      </c>
      <c r="N865" s="121">
        <f t="shared" si="472"/>
        <v>0</v>
      </c>
      <c r="O865" s="122">
        <f t="shared" si="472"/>
        <v>0</v>
      </c>
      <c r="P865" s="123">
        <f>SUM(P857:P864)</f>
        <v>0</v>
      </c>
      <c r="Q865" s="120">
        <f>SUM(Q857:Q864)</f>
        <v>0</v>
      </c>
      <c r="R865" s="121"/>
      <c r="S865" s="122"/>
      <c r="T865" s="563"/>
    </row>
    <row r="866" spans="1:20" ht="13.5" thickBot="1">
      <c r="A866" s="557"/>
      <c r="B866" s="560"/>
      <c r="C866" s="560"/>
      <c r="D866" s="118" t="s">
        <v>824</v>
      </c>
      <c r="E866" s="393"/>
      <c r="F866" s="394"/>
      <c r="G866" s="394"/>
      <c r="H866" s="394"/>
      <c r="I866" s="394"/>
      <c r="J866" s="402"/>
      <c r="K866" s="384">
        <f>K806-K865</f>
        <v>648</v>
      </c>
      <c r="L866" s="369">
        <f>L806-L865</f>
        <v>0</v>
      </c>
      <c r="M866" s="369">
        <f>M806-M865</f>
        <v>0</v>
      </c>
      <c r="N866" s="369">
        <f>N806-N865</f>
        <v>162</v>
      </c>
      <c r="O866" s="385">
        <f>O806-O865</f>
        <v>25</v>
      </c>
      <c r="P866" s="370"/>
      <c r="Q866" s="371"/>
      <c r="R866" s="372"/>
      <c r="S866" s="373"/>
      <c r="T866" s="564"/>
    </row>
    <row r="867" spans="1:20" ht="13.5" thickTop="1">
      <c r="A867" s="555">
        <f>A855+1</f>
        <v>39242</v>
      </c>
      <c r="B867" s="558" t="s">
        <v>140</v>
      </c>
      <c r="C867" s="561" t="str">
        <f>$C819</f>
        <v>Protein</v>
      </c>
      <c r="D867" s="85"/>
      <c r="E867" s="86">
        <f aca="true" t="shared" si="473" ref="E867:E876">F867*4+G867*9+H867*4</f>
        <v>0</v>
      </c>
      <c r="F867" s="87"/>
      <c r="G867" s="87"/>
      <c r="H867" s="88"/>
      <c r="I867" s="88"/>
      <c r="J867" s="378"/>
      <c r="K867" s="386">
        <f aca="true" t="shared" si="474" ref="K867:K876">E867/100*$J867</f>
        <v>0</v>
      </c>
      <c r="L867" s="221">
        <f aca="true" t="shared" si="475" ref="L867:L876">F867/100*$J867</f>
        <v>0</v>
      </c>
      <c r="M867" s="221">
        <f aca="true" t="shared" si="476" ref="M867:M876">G867/100*$J867</f>
        <v>0</v>
      </c>
      <c r="N867" s="221">
        <f aca="true" t="shared" si="477" ref="N867:N876">H867/100*$J867</f>
        <v>0</v>
      </c>
      <c r="O867" s="129">
        <f aca="true" t="shared" si="478" ref="O867:O876">I867/100*$J867</f>
        <v>0</v>
      </c>
      <c r="P867" s="91">
        <f>5.2*R867</f>
        <v>0</v>
      </c>
      <c r="Q867" s="127">
        <f>54/490*P867</f>
        <v>0</v>
      </c>
      <c r="R867" s="92"/>
      <c r="S867" s="93" t="s">
        <v>117</v>
      </c>
      <c r="T867" s="562">
        <f>Súlygrafikon!F74</f>
        <v>0</v>
      </c>
    </row>
    <row r="868" spans="1:20" ht="12.75">
      <c r="A868" s="556"/>
      <c r="B868" s="559"/>
      <c r="C868" s="559"/>
      <c r="D868" s="95"/>
      <c r="E868" s="86">
        <f t="shared" si="473"/>
        <v>0</v>
      </c>
      <c r="F868" s="87"/>
      <c r="G868" s="87"/>
      <c r="H868" s="88"/>
      <c r="I868" s="88"/>
      <c r="J868" s="380"/>
      <c r="K868" s="381">
        <f t="shared" si="474"/>
        <v>0</v>
      </c>
      <c r="L868" s="130">
        <f t="shared" si="475"/>
        <v>0</v>
      </c>
      <c r="M868" s="130">
        <f t="shared" si="476"/>
        <v>0</v>
      </c>
      <c r="N868" s="130">
        <f t="shared" si="477"/>
        <v>0</v>
      </c>
      <c r="O868" s="99">
        <f t="shared" si="478"/>
        <v>0</v>
      </c>
      <c r="P868" s="97">
        <f>8.2*R868</f>
        <v>0</v>
      </c>
      <c r="Q868" s="106">
        <f>54/490*P868</f>
        <v>0</v>
      </c>
      <c r="R868" s="100"/>
      <c r="S868" s="101" t="s">
        <v>118</v>
      </c>
      <c r="T868" s="563"/>
    </row>
    <row r="869" spans="1:20" ht="12.75">
      <c r="A869" s="556"/>
      <c r="B869" s="559"/>
      <c r="C869" s="559"/>
      <c r="D869" s="105"/>
      <c r="E869" s="106">
        <f t="shared" si="473"/>
        <v>0</v>
      </c>
      <c r="F869" s="107"/>
      <c r="G869" s="107"/>
      <c r="H869" s="108"/>
      <c r="I869" s="88"/>
      <c r="J869" s="380"/>
      <c r="K869" s="381">
        <f t="shared" si="474"/>
        <v>0</v>
      </c>
      <c r="L869" s="130">
        <f t="shared" si="475"/>
        <v>0</v>
      </c>
      <c r="M869" s="130">
        <f t="shared" si="476"/>
        <v>0</v>
      </c>
      <c r="N869" s="130">
        <f t="shared" si="477"/>
        <v>0</v>
      </c>
      <c r="O869" s="99">
        <f t="shared" si="478"/>
        <v>0</v>
      </c>
      <c r="P869" s="97">
        <f>11.2*R869</f>
        <v>0</v>
      </c>
      <c r="Q869" s="106">
        <f>54/490*P869</f>
        <v>0</v>
      </c>
      <c r="R869" s="100"/>
      <c r="S869" s="101" t="s">
        <v>119</v>
      </c>
      <c r="T869" s="563"/>
    </row>
    <row r="870" spans="1:20" ht="12.75">
      <c r="A870" s="556"/>
      <c r="B870" s="559"/>
      <c r="C870" s="559"/>
      <c r="D870" s="95"/>
      <c r="E870" s="106">
        <f t="shared" si="473"/>
        <v>0</v>
      </c>
      <c r="F870" s="107"/>
      <c r="G870" s="107"/>
      <c r="H870" s="108"/>
      <c r="I870" s="88"/>
      <c r="J870" s="380"/>
      <c r="K870" s="381">
        <f t="shared" si="474"/>
        <v>0</v>
      </c>
      <c r="L870" s="130">
        <f t="shared" si="475"/>
        <v>0</v>
      </c>
      <c r="M870" s="130">
        <f t="shared" si="476"/>
        <v>0</v>
      </c>
      <c r="N870" s="130">
        <f t="shared" si="477"/>
        <v>0</v>
      </c>
      <c r="O870" s="99">
        <f t="shared" si="478"/>
        <v>0</v>
      </c>
      <c r="P870" s="97">
        <f>19.4*R870</f>
        <v>0</v>
      </c>
      <c r="Q870" s="106">
        <f>54/490*P870</f>
        <v>0</v>
      </c>
      <c r="R870" s="100"/>
      <c r="S870" s="101" t="s">
        <v>121</v>
      </c>
      <c r="T870" s="563"/>
    </row>
    <row r="871" spans="1:20" ht="12.75">
      <c r="A871" s="556"/>
      <c r="B871" s="559"/>
      <c r="C871" s="559"/>
      <c r="D871" s="95"/>
      <c r="E871" s="106">
        <f t="shared" si="473"/>
        <v>0</v>
      </c>
      <c r="F871" s="107"/>
      <c r="G871" s="107"/>
      <c r="H871" s="108"/>
      <c r="I871" s="88"/>
      <c r="J871" s="380"/>
      <c r="K871" s="381">
        <f t="shared" si="474"/>
        <v>0</v>
      </c>
      <c r="L871" s="130">
        <f t="shared" si="475"/>
        <v>0</v>
      </c>
      <c r="M871" s="130">
        <f t="shared" si="476"/>
        <v>0</v>
      </c>
      <c r="N871" s="130">
        <f t="shared" si="477"/>
        <v>0</v>
      </c>
      <c r="O871" s="99">
        <f t="shared" si="478"/>
        <v>0</v>
      </c>
      <c r="P871" s="97"/>
      <c r="Q871" s="106"/>
      <c r="R871" s="100"/>
      <c r="S871" s="101"/>
      <c r="T871" s="563"/>
    </row>
    <row r="872" spans="1:20" ht="12.75">
      <c r="A872" s="556"/>
      <c r="B872" s="559"/>
      <c r="C872" s="559"/>
      <c r="D872" s="110"/>
      <c r="E872" s="106">
        <f t="shared" si="473"/>
        <v>0</v>
      </c>
      <c r="F872" s="107"/>
      <c r="G872" s="107"/>
      <c r="H872" s="108"/>
      <c r="I872" s="88"/>
      <c r="J872" s="380"/>
      <c r="K872" s="381">
        <f t="shared" si="474"/>
        <v>0</v>
      </c>
      <c r="L872" s="130">
        <f t="shared" si="475"/>
        <v>0</v>
      </c>
      <c r="M872" s="130">
        <f t="shared" si="476"/>
        <v>0</v>
      </c>
      <c r="N872" s="130">
        <f t="shared" si="477"/>
        <v>0</v>
      </c>
      <c r="O872" s="99">
        <f t="shared" si="478"/>
        <v>0</v>
      </c>
      <c r="P872" s="97"/>
      <c r="Q872" s="106"/>
      <c r="R872" s="100"/>
      <c r="S872" s="101"/>
      <c r="T872" s="563"/>
    </row>
    <row r="873" spans="1:20" ht="12.75">
      <c r="A873" s="556"/>
      <c r="B873" s="559"/>
      <c r="C873" s="559"/>
      <c r="D873" s="105"/>
      <c r="E873" s="106">
        <f t="shared" si="473"/>
        <v>0</v>
      </c>
      <c r="F873" s="107"/>
      <c r="G873" s="107"/>
      <c r="H873" s="108"/>
      <c r="I873" s="88"/>
      <c r="J873" s="380"/>
      <c r="K873" s="381">
        <f t="shared" si="474"/>
        <v>0</v>
      </c>
      <c r="L873" s="130">
        <f t="shared" si="475"/>
        <v>0</v>
      </c>
      <c r="M873" s="130">
        <f t="shared" si="476"/>
        <v>0</v>
      </c>
      <c r="N873" s="130">
        <f t="shared" si="477"/>
        <v>0</v>
      </c>
      <c r="O873" s="99">
        <f t="shared" si="478"/>
        <v>0</v>
      </c>
      <c r="P873" s="97"/>
      <c r="Q873" s="106"/>
      <c r="R873" s="100"/>
      <c r="S873" s="101"/>
      <c r="T873" s="563"/>
    </row>
    <row r="874" spans="1:20" ht="12.75">
      <c r="A874" s="556"/>
      <c r="B874" s="559"/>
      <c r="C874" s="559"/>
      <c r="D874" s="95"/>
      <c r="E874" s="142">
        <f t="shared" si="473"/>
        <v>0</v>
      </c>
      <c r="F874" s="107"/>
      <c r="G874" s="107"/>
      <c r="H874" s="108"/>
      <c r="I874" s="88"/>
      <c r="J874" s="387"/>
      <c r="K874" s="381">
        <f t="shared" si="474"/>
        <v>0</v>
      </c>
      <c r="L874" s="130">
        <f t="shared" si="475"/>
        <v>0</v>
      </c>
      <c r="M874" s="130">
        <f t="shared" si="476"/>
        <v>0</v>
      </c>
      <c r="N874" s="130">
        <f t="shared" si="477"/>
        <v>0</v>
      </c>
      <c r="O874" s="99">
        <f t="shared" si="478"/>
        <v>0</v>
      </c>
      <c r="P874" s="97"/>
      <c r="Q874" s="106"/>
      <c r="R874" s="100"/>
      <c r="S874" s="101"/>
      <c r="T874" s="563"/>
    </row>
    <row r="875" spans="1:20" ht="12.75">
      <c r="A875" s="556"/>
      <c r="B875" s="559"/>
      <c r="C875" s="559"/>
      <c r="D875" s="110"/>
      <c r="E875" s="142">
        <f t="shared" si="473"/>
        <v>0</v>
      </c>
      <c r="F875" s="107"/>
      <c r="G875" s="107"/>
      <c r="H875" s="108"/>
      <c r="I875" s="108"/>
      <c r="J875" s="387"/>
      <c r="K875" s="381">
        <f t="shared" si="474"/>
        <v>0</v>
      </c>
      <c r="L875" s="130">
        <f t="shared" si="475"/>
        <v>0</v>
      </c>
      <c r="M875" s="130">
        <f t="shared" si="476"/>
        <v>0</v>
      </c>
      <c r="N875" s="130">
        <f t="shared" si="477"/>
        <v>0</v>
      </c>
      <c r="O875" s="99">
        <f t="shared" si="478"/>
        <v>0</v>
      </c>
      <c r="P875" s="97"/>
      <c r="Q875" s="106"/>
      <c r="R875" s="100"/>
      <c r="S875" s="101"/>
      <c r="T875" s="563"/>
    </row>
    <row r="876" spans="1:20" ht="13.5" thickBot="1">
      <c r="A876" s="556"/>
      <c r="B876" s="559"/>
      <c r="C876" s="559"/>
      <c r="D876" s="357"/>
      <c r="E876" s="106">
        <f t="shared" si="473"/>
        <v>0</v>
      </c>
      <c r="F876" s="107"/>
      <c r="G876" s="107"/>
      <c r="H876" s="108"/>
      <c r="I876" s="108"/>
      <c r="J876" s="387"/>
      <c r="K876" s="381">
        <f t="shared" si="474"/>
        <v>0</v>
      </c>
      <c r="L876" s="130">
        <f t="shared" si="475"/>
        <v>0</v>
      </c>
      <c r="M876" s="130">
        <f t="shared" si="476"/>
        <v>0</v>
      </c>
      <c r="N876" s="130">
        <f t="shared" si="477"/>
        <v>0</v>
      </c>
      <c r="O876" s="144">
        <f t="shared" si="478"/>
        <v>0</v>
      </c>
      <c r="P876" s="115"/>
      <c r="Q876" s="267"/>
      <c r="R876" s="116"/>
      <c r="S876" s="117"/>
      <c r="T876" s="563"/>
    </row>
    <row r="877" spans="1:20" ht="13.5" thickBot="1">
      <c r="A877" s="556"/>
      <c r="B877" s="559"/>
      <c r="C877" s="559"/>
      <c r="D877" s="118" t="s">
        <v>657</v>
      </c>
      <c r="E877" s="393"/>
      <c r="F877" s="394"/>
      <c r="G877" s="394"/>
      <c r="H877" s="394"/>
      <c r="I877" s="394"/>
      <c r="J877" s="382">
        <f aca="true" t="shared" si="479" ref="J877:O877">SUM(J867:J876)</f>
        <v>0</v>
      </c>
      <c r="K877" s="383">
        <f t="shared" si="479"/>
        <v>0</v>
      </c>
      <c r="L877" s="121">
        <f t="shared" si="479"/>
        <v>0</v>
      </c>
      <c r="M877" s="121">
        <f t="shared" si="479"/>
        <v>0</v>
      </c>
      <c r="N877" s="121">
        <f t="shared" si="479"/>
        <v>0</v>
      </c>
      <c r="O877" s="122">
        <f t="shared" si="479"/>
        <v>0</v>
      </c>
      <c r="P877" s="123">
        <f>SUM(P869:P876)</f>
        <v>0</v>
      </c>
      <c r="Q877" s="120">
        <f>SUM(Q869:Q876)</f>
        <v>0</v>
      </c>
      <c r="R877" s="121"/>
      <c r="S877" s="122"/>
      <c r="T877" s="563"/>
    </row>
    <row r="878" spans="1:20" ht="13.5" thickBot="1">
      <c r="A878" s="557"/>
      <c r="B878" s="560"/>
      <c r="C878" s="560"/>
      <c r="D878" s="118" t="s">
        <v>824</v>
      </c>
      <c r="E878" s="393"/>
      <c r="F878" s="394"/>
      <c r="G878" s="394"/>
      <c r="H878" s="394"/>
      <c r="I878" s="394"/>
      <c r="J878" s="402"/>
      <c r="K878" s="384">
        <f>K806-K877</f>
        <v>648</v>
      </c>
      <c r="L878" s="369">
        <f>L806-L877</f>
        <v>0</v>
      </c>
      <c r="M878" s="369">
        <f>M806-M877</f>
        <v>0</v>
      </c>
      <c r="N878" s="369">
        <f>N806-N877</f>
        <v>162</v>
      </c>
      <c r="O878" s="385">
        <f>O806-O877</f>
        <v>25</v>
      </c>
      <c r="P878" s="370"/>
      <c r="Q878" s="371"/>
      <c r="R878" s="372"/>
      <c r="S878" s="373"/>
      <c r="T878" s="564"/>
    </row>
    <row r="879" spans="1:20" ht="13.5" thickTop="1">
      <c r="A879" s="555">
        <f>A867+1</f>
        <v>39243</v>
      </c>
      <c r="B879" s="558" t="s">
        <v>141</v>
      </c>
      <c r="C879" s="561" t="str">
        <f>$C831</f>
        <v>Keményítő</v>
      </c>
      <c r="D879" s="85"/>
      <c r="E879" s="127">
        <f aca="true" t="shared" si="480" ref="E879:E888">F879*4+G879*9+H879*4</f>
        <v>0</v>
      </c>
      <c r="F879" s="158"/>
      <c r="G879" s="158"/>
      <c r="H879" s="159"/>
      <c r="I879" s="159"/>
      <c r="J879" s="378"/>
      <c r="K879" s="386">
        <f aca="true" t="shared" si="481" ref="K879:K888">E879/100*$J879</f>
        <v>0</v>
      </c>
      <c r="L879" s="221">
        <f aca="true" t="shared" si="482" ref="L879:L888">F879/100*$J879</f>
        <v>0</v>
      </c>
      <c r="M879" s="221">
        <f aca="true" t="shared" si="483" ref="M879:M888">G879/100*$J879</f>
        <v>0</v>
      </c>
      <c r="N879" s="221">
        <f aca="true" t="shared" si="484" ref="N879:N888">H879/100*$J879</f>
        <v>0</v>
      </c>
      <c r="O879" s="129">
        <f aca="true" t="shared" si="485" ref="O879:O888">I879/100*$J879</f>
        <v>0</v>
      </c>
      <c r="P879" s="91">
        <f>5.2*R879</f>
        <v>0</v>
      </c>
      <c r="Q879" s="127">
        <f>54/490*P879</f>
        <v>0</v>
      </c>
      <c r="R879" s="92"/>
      <c r="S879" s="93" t="s">
        <v>117</v>
      </c>
      <c r="T879" s="562">
        <f>Súlygrafikon!F75</f>
        <v>0</v>
      </c>
    </row>
    <row r="880" spans="1:20" ht="12.75">
      <c r="A880" s="556"/>
      <c r="B880" s="559"/>
      <c r="C880" s="559"/>
      <c r="D880" s="110"/>
      <c r="E880" s="106">
        <f t="shared" si="480"/>
        <v>0</v>
      </c>
      <c r="F880" s="107"/>
      <c r="G880" s="107"/>
      <c r="H880" s="108"/>
      <c r="I880" s="108"/>
      <c r="J880" s="387"/>
      <c r="K880" s="381">
        <f t="shared" si="481"/>
        <v>0</v>
      </c>
      <c r="L880" s="130">
        <f t="shared" si="482"/>
        <v>0</v>
      </c>
      <c r="M880" s="130">
        <f t="shared" si="483"/>
        <v>0</v>
      </c>
      <c r="N880" s="130">
        <f t="shared" si="484"/>
        <v>0</v>
      </c>
      <c r="O880" s="99">
        <f t="shared" si="485"/>
        <v>0</v>
      </c>
      <c r="P880" s="97">
        <f>8.2*R880</f>
        <v>0</v>
      </c>
      <c r="Q880" s="106">
        <f>54/490*P880</f>
        <v>0</v>
      </c>
      <c r="R880" s="100"/>
      <c r="S880" s="101" t="s">
        <v>118</v>
      </c>
      <c r="T880" s="563"/>
    </row>
    <row r="881" spans="1:20" ht="12.75">
      <c r="A881" s="556"/>
      <c r="B881" s="559"/>
      <c r="C881" s="559"/>
      <c r="D881" s="105"/>
      <c r="E881" s="142">
        <f t="shared" si="480"/>
        <v>0</v>
      </c>
      <c r="F881" s="107"/>
      <c r="G881" s="107"/>
      <c r="H881" s="108"/>
      <c r="I881" s="108"/>
      <c r="J881" s="387"/>
      <c r="K881" s="381">
        <f t="shared" si="481"/>
        <v>0</v>
      </c>
      <c r="L881" s="130">
        <f t="shared" si="482"/>
        <v>0</v>
      </c>
      <c r="M881" s="130">
        <f t="shared" si="483"/>
        <v>0</v>
      </c>
      <c r="N881" s="130">
        <f t="shared" si="484"/>
        <v>0</v>
      </c>
      <c r="O881" s="99">
        <f t="shared" si="485"/>
        <v>0</v>
      </c>
      <c r="P881" s="97">
        <f>11.2*R881</f>
        <v>0</v>
      </c>
      <c r="Q881" s="106">
        <f>54/490*P881</f>
        <v>0</v>
      </c>
      <c r="R881" s="100"/>
      <c r="S881" s="101" t="s">
        <v>119</v>
      </c>
      <c r="T881" s="563"/>
    </row>
    <row r="882" spans="1:20" ht="12.75">
      <c r="A882" s="556"/>
      <c r="B882" s="559"/>
      <c r="C882" s="559"/>
      <c r="D882" s="110"/>
      <c r="E882" s="106">
        <f t="shared" si="480"/>
        <v>0</v>
      </c>
      <c r="F882" s="107"/>
      <c r="G882" s="107"/>
      <c r="H882" s="108"/>
      <c r="I882" s="108"/>
      <c r="J882" s="387"/>
      <c r="K882" s="381">
        <f t="shared" si="481"/>
        <v>0</v>
      </c>
      <c r="L882" s="130">
        <f t="shared" si="482"/>
        <v>0</v>
      </c>
      <c r="M882" s="130">
        <f t="shared" si="483"/>
        <v>0</v>
      </c>
      <c r="N882" s="130">
        <f t="shared" si="484"/>
        <v>0</v>
      </c>
      <c r="O882" s="99">
        <f t="shared" si="485"/>
        <v>0</v>
      </c>
      <c r="P882" s="97">
        <f>19.4*R882</f>
        <v>0</v>
      </c>
      <c r="Q882" s="106">
        <f>54/490*P882</f>
        <v>0</v>
      </c>
      <c r="R882" s="100"/>
      <c r="S882" s="101" t="s">
        <v>121</v>
      </c>
      <c r="T882" s="563"/>
    </row>
    <row r="883" spans="1:20" ht="12.75">
      <c r="A883" s="556"/>
      <c r="B883" s="559"/>
      <c r="C883" s="559"/>
      <c r="D883" s="110"/>
      <c r="E883" s="106">
        <f t="shared" si="480"/>
        <v>0</v>
      </c>
      <c r="F883" s="107"/>
      <c r="G883" s="107"/>
      <c r="H883" s="108"/>
      <c r="I883" s="88"/>
      <c r="J883" s="380"/>
      <c r="K883" s="381">
        <f t="shared" si="481"/>
        <v>0</v>
      </c>
      <c r="L883" s="130">
        <f t="shared" si="482"/>
        <v>0</v>
      </c>
      <c r="M883" s="130">
        <f t="shared" si="483"/>
        <v>0</v>
      </c>
      <c r="N883" s="130">
        <f t="shared" si="484"/>
        <v>0</v>
      </c>
      <c r="O883" s="99">
        <f t="shared" si="485"/>
        <v>0</v>
      </c>
      <c r="P883" s="97"/>
      <c r="Q883" s="106"/>
      <c r="R883" s="100"/>
      <c r="S883" s="101"/>
      <c r="T883" s="563"/>
    </row>
    <row r="884" spans="1:20" ht="12.75">
      <c r="A884" s="556"/>
      <c r="B884" s="559"/>
      <c r="C884" s="559"/>
      <c r="D884" s="110"/>
      <c r="E884" s="106">
        <f t="shared" si="480"/>
        <v>0</v>
      </c>
      <c r="F884" s="107"/>
      <c r="G884" s="107"/>
      <c r="H884" s="108"/>
      <c r="I884" s="108"/>
      <c r="J884" s="387"/>
      <c r="K884" s="381">
        <f t="shared" si="481"/>
        <v>0</v>
      </c>
      <c r="L884" s="130">
        <f t="shared" si="482"/>
        <v>0</v>
      </c>
      <c r="M884" s="130">
        <f t="shared" si="483"/>
        <v>0</v>
      </c>
      <c r="N884" s="130">
        <f t="shared" si="484"/>
        <v>0</v>
      </c>
      <c r="O884" s="99">
        <f t="shared" si="485"/>
        <v>0</v>
      </c>
      <c r="P884" s="97"/>
      <c r="Q884" s="106"/>
      <c r="R884" s="100"/>
      <c r="S884" s="101"/>
      <c r="T884" s="563"/>
    </row>
    <row r="885" spans="1:20" ht="12.75">
      <c r="A885" s="556"/>
      <c r="B885" s="559"/>
      <c r="C885" s="559"/>
      <c r="D885" s="105"/>
      <c r="E885" s="106">
        <f t="shared" si="480"/>
        <v>0</v>
      </c>
      <c r="F885" s="107"/>
      <c r="G885" s="107"/>
      <c r="H885" s="108"/>
      <c r="I885" s="108"/>
      <c r="J885" s="387"/>
      <c r="K885" s="381">
        <f t="shared" si="481"/>
        <v>0</v>
      </c>
      <c r="L885" s="130">
        <f t="shared" si="482"/>
        <v>0</v>
      </c>
      <c r="M885" s="130">
        <f t="shared" si="483"/>
        <v>0</v>
      </c>
      <c r="N885" s="130">
        <f t="shared" si="484"/>
        <v>0</v>
      </c>
      <c r="O885" s="99">
        <f t="shared" si="485"/>
        <v>0</v>
      </c>
      <c r="P885" s="97"/>
      <c r="Q885" s="106"/>
      <c r="R885" s="100"/>
      <c r="S885" s="101"/>
      <c r="T885" s="563"/>
    </row>
    <row r="886" spans="1:20" ht="12.75">
      <c r="A886" s="556"/>
      <c r="B886" s="559"/>
      <c r="C886" s="559"/>
      <c r="D886" s="110"/>
      <c r="E886" s="106">
        <f t="shared" si="480"/>
        <v>0</v>
      </c>
      <c r="F886" s="107"/>
      <c r="G886" s="107"/>
      <c r="H886" s="108"/>
      <c r="I886" s="88"/>
      <c r="J886" s="380"/>
      <c r="K886" s="381">
        <f t="shared" si="481"/>
        <v>0</v>
      </c>
      <c r="L886" s="130">
        <f t="shared" si="482"/>
        <v>0</v>
      </c>
      <c r="M886" s="130">
        <f t="shared" si="483"/>
        <v>0</v>
      </c>
      <c r="N886" s="130">
        <f t="shared" si="484"/>
        <v>0</v>
      </c>
      <c r="O886" s="99">
        <f t="shared" si="485"/>
        <v>0</v>
      </c>
      <c r="P886" s="97"/>
      <c r="Q886" s="106"/>
      <c r="R886" s="100"/>
      <c r="S886" s="101"/>
      <c r="T886" s="563"/>
    </row>
    <row r="887" spans="1:20" ht="12.75">
      <c r="A887" s="556"/>
      <c r="B887" s="559"/>
      <c r="C887" s="559"/>
      <c r="D887" s="110"/>
      <c r="E887" s="106">
        <f t="shared" si="480"/>
        <v>0</v>
      </c>
      <c r="F887" s="107"/>
      <c r="G887" s="107"/>
      <c r="H887" s="108"/>
      <c r="I887" s="108"/>
      <c r="J887" s="403"/>
      <c r="K887" s="381">
        <f t="shared" si="481"/>
        <v>0</v>
      </c>
      <c r="L887" s="130">
        <f t="shared" si="482"/>
        <v>0</v>
      </c>
      <c r="M887" s="130">
        <f t="shared" si="483"/>
        <v>0</v>
      </c>
      <c r="N887" s="130">
        <f t="shared" si="484"/>
        <v>0</v>
      </c>
      <c r="O887" s="99">
        <f t="shared" si="485"/>
        <v>0</v>
      </c>
      <c r="P887" s="97"/>
      <c r="Q887" s="106"/>
      <c r="R887" s="100"/>
      <c r="S887" s="101"/>
      <c r="T887" s="563"/>
    </row>
    <row r="888" spans="1:20" ht="13.5" thickBot="1">
      <c r="A888" s="556"/>
      <c r="B888" s="559"/>
      <c r="C888" s="559"/>
      <c r="D888" s="357"/>
      <c r="E888" s="106">
        <f t="shared" si="480"/>
        <v>0</v>
      </c>
      <c r="F888" s="107"/>
      <c r="G888" s="107"/>
      <c r="H888" s="108"/>
      <c r="I888" s="108"/>
      <c r="J888" s="387"/>
      <c r="K888" s="381">
        <f t="shared" si="481"/>
        <v>0</v>
      </c>
      <c r="L888" s="130">
        <f t="shared" si="482"/>
        <v>0</v>
      </c>
      <c r="M888" s="130">
        <f t="shared" si="483"/>
        <v>0</v>
      </c>
      <c r="N888" s="130">
        <f t="shared" si="484"/>
        <v>0</v>
      </c>
      <c r="O888" s="144">
        <f t="shared" si="485"/>
        <v>0</v>
      </c>
      <c r="P888" s="115"/>
      <c r="Q888" s="267"/>
      <c r="R888" s="116"/>
      <c r="S888" s="117"/>
      <c r="T888" s="563"/>
    </row>
    <row r="889" spans="1:20" ht="13.5" thickBot="1">
      <c r="A889" s="556"/>
      <c r="B889" s="559"/>
      <c r="C889" s="559"/>
      <c r="D889" s="118" t="s">
        <v>657</v>
      </c>
      <c r="E889" s="393"/>
      <c r="F889" s="394"/>
      <c r="G889" s="394"/>
      <c r="H889" s="394"/>
      <c r="I889" s="394"/>
      <c r="J889" s="382">
        <f aca="true" t="shared" si="486" ref="J889:O889">SUM(J879:J888)</f>
        <v>0</v>
      </c>
      <c r="K889" s="383">
        <f t="shared" si="486"/>
        <v>0</v>
      </c>
      <c r="L889" s="121">
        <f t="shared" si="486"/>
        <v>0</v>
      </c>
      <c r="M889" s="121">
        <f t="shared" si="486"/>
        <v>0</v>
      </c>
      <c r="N889" s="121">
        <f t="shared" si="486"/>
        <v>0</v>
      </c>
      <c r="O889" s="122">
        <f t="shared" si="486"/>
        <v>0</v>
      </c>
      <c r="P889" s="123">
        <f>SUM(P881:P888)</f>
        <v>0</v>
      </c>
      <c r="Q889" s="120">
        <f>SUM(Q881:Q888)</f>
        <v>0</v>
      </c>
      <c r="R889" s="121"/>
      <c r="S889" s="122"/>
      <c r="T889" s="563"/>
    </row>
    <row r="890" spans="1:20" ht="13.5" thickBot="1">
      <c r="A890" s="557"/>
      <c r="B890" s="560"/>
      <c r="C890" s="560"/>
      <c r="D890" s="118" t="s">
        <v>824</v>
      </c>
      <c r="E890" s="393"/>
      <c r="F890" s="394"/>
      <c r="G890" s="394"/>
      <c r="H890" s="394"/>
      <c r="I890" s="394"/>
      <c r="J890" s="402"/>
      <c r="K890" s="384">
        <f>K806-K889</f>
        <v>648</v>
      </c>
      <c r="L890" s="369">
        <f>L806-L889</f>
        <v>0</v>
      </c>
      <c r="M890" s="369">
        <f>M806-M889</f>
        <v>0</v>
      </c>
      <c r="N890" s="369">
        <f>N806-N889</f>
        <v>162</v>
      </c>
      <c r="O890" s="385">
        <f>O806-O889</f>
        <v>25</v>
      </c>
      <c r="P890" s="370"/>
      <c r="Q890" s="371"/>
      <c r="R890" s="372"/>
      <c r="S890" s="373"/>
      <c r="T890" s="564"/>
    </row>
    <row r="891" spans="1:20" ht="13.5" thickTop="1">
      <c r="A891" s="569" t="s">
        <v>648</v>
      </c>
      <c r="B891" s="570"/>
      <c r="C891" s="571"/>
      <c r="D891" s="575" t="s">
        <v>109</v>
      </c>
      <c r="E891" s="578" t="s">
        <v>649</v>
      </c>
      <c r="F891" s="579"/>
      <c r="G891" s="579"/>
      <c r="H891" s="579"/>
      <c r="I891" s="580"/>
      <c r="J891" s="578" t="s">
        <v>650</v>
      </c>
      <c r="K891" s="581"/>
      <c r="L891" s="581"/>
      <c r="M891" s="581"/>
      <c r="N891" s="581"/>
      <c r="O891" s="580"/>
      <c r="P891" s="223"/>
      <c r="Q891" s="265" t="s">
        <v>416</v>
      </c>
      <c r="R891" s="222"/>
      <c r="S891" s="224"/>
      <c r="T891" s="60" t="s">
        <v>447</v>
      </c>
    </row>
    <row r="892" spans="1:20" ht="13.5" thickBot="1">
      <c r="A892" s="572"/>
      <c r="B892" s="573"/>
      <c r="C892" s="574"/>
      <c r="D892" s="576"/>
      <c r="E892" s="63" t="s">
        <v>654</v>
      </c>
      <c r="F892" s="64" t="s">
        <v>656</v>
      </c>
      <c r="G892" s="64" t="s">
        <v>483</v>
      </c>
      <c r="H892" s="65" t="s">
        <v>655</v>
      </c>
      <c r="I892" s="65" t="s">
        <v>371</v>
      </c>
      <c r="J892" s="374" t="s">
        <v>651</v>
      </c>
      <c r="K892" s="64" t="s">
        <v>654</v>
      </c>
      <c r="L892" s="64" t="s">
        <v>656</v>
      </c>
      <c r="M892" s="64" t="s">
        <v>483</v>
      </c>
      <c r="N892" s="64" t="s">
        <v>655</v>
      </c>
      <c r="O892" s="365" t="s">
        <v>371</v>
      </c>
      <c r="P892" s="67" t="s">
        <v>419</v>
      </c>
      <c r="Q892" s="63" t="s">
        <v>417</v>
      </c>
      <c r="R892" s="64" t="s">
        <v>418</v>
      </c>
      <c r="S892" s="68" t="s">
        <v>110</v>
      </c>
      <c r="T892" s="69" t="s">
        <v>142</v>
      </c>
    </row>
    <row r="893" spans="1:20" ht="13.5" thickBot="1">
      <c r="A893" s="269" t="s">
        <v>388</v>
      </c>
      <c r="B893" s="268"/>
      <c r="C893" s="297">
        <f>C894*0.8</f>
        <v>0</v>
      </c>
      <c r="D893" s="577"/>
      <c r="E893" s="74" t="s">
        <v>653</v>
      </c>
      <c r="F893" s="75" t="s">
        <v>652</v>
      </c>
      <c r="G893" s="75" t="s">
        <v>652</v>
      </c>
      <c r="H893" s="76" t="s">
        <v>652</v>
      </c>
      <c r="I893" s="76" t="s">
        <v>652</v>
      </c>
      <c r="J893" s="375" t="s">
        <v>652</v>
      </c>
      <c r="K893" s="75" t="s">
        <v>653</v>
      </c>
      <c r="L893" s="75" t="s">
        <v>652</v>
      </c>
      <c r="M893" s="75" t="s">
        <v>652</v>
      </c>
      <c r="N893" s="75" t="s">
        <v>652</v>
      </c>
      <c r="O893" s="280" t="s">
        <v>652</v>
      </c>
      <c r="P893" s="79" t="s">
        <v>112</v>
      </c>
      <c r="Q893" s="266" t="s">
        <v>652</v>
      </c>
      <c r="R893" s="80" t="s">
        <v>113</v>
      </c>
      <c r="S893" s="81"/>
      <c r="T893" s="82"/>
    </row>
    <row r="894" spans="1:20" ht="13.5" thickBot="1">
      <c r="A894" s="225" t="s">
        <v>448</v>
      </c>
      <c r="B894" s="270"/>
      <c r="C894" s="271">
        <f>T879</f>
        <v>0</v>
      </c>
      <c r="D894" s="195" t="s">
        <v>114</v>
      </c>
      <c r="E894" s="196"/>
      <c r="F894" s="197"/>
      <c r="G894" s="197"/>
      <c r="H894" s="197"/>
      <c r="I894" s="395"/>
      <c r="J894" s="391"/>
      <c r="K894" s="359">
        <f>IF($T$4=1,(C894*10+900)*1.2,(C894*7+700)*1.2)</f>
        <v>1080</v>
      </c>
      <c r="L894" s="399">
        <f>IF($T$4=1,C894*1.3,C894*1.2)</f>
        <v>0</v>
      </c>
      <c r="M894" s="399">
        <f>L894/2</f>
        <v>0</v>
      </c>
      <c r="N894" s="399">
        <f>(K894-L894*4-M894*9)/4</f>
        <v>270</v>
      </c>
      <c r="O894" s="400">
        <v>25</v>
      </c>
      <c r="P894" s="193">
        <v>600</v>
      </c>
      <c r="Q894" s="283"/>
      <c r="R894" s="363">
        <v>30</v>
      </c>
      <c r="S894" s="362" t="s">
        <v>797</v>
      </c>
      <c r="T894" s="229">
        <f>T$4</f>
        <v>1</v>
      </c>
    </row>
    <row r="895" spans="1:20" ht="13.5" thickBot="1">
      <c r="A895" s="219" t="s">
        <v>389</v>
      </c>
      <c r="B895" s="272"/>
      <c r="C895" s="273">
        <v>60</v>
      </c>
      <c r="D895" s="198" t="s">
        <v>457</v>
      </c>
      <c r="E895" s="199"/>
      <c r="F895" s="200"/>
      <c r="G895" s="200"/>
      <c r="H895" s="200"/>
      <c r="I895" s="396"/>
      <c r="J895" s="392"/>
      <c r="K895" s="360">
        <f>K894*C895/100</f>
        <v>648</v>
      </c>
      <c r="L895" s="398">
        <f>L894*C895/100</f>
        <v>0</v>
      </c>
      <c r="M895" s="398">
        <f>M894*C895/100</f>
        <v>0</v>
      </c>
      <c r="N895" s="398">
        <f>N894*C895/100</f>
        <v>162</v>
      </c>
      <c r="O895" s="401">
        <v>25</v>
      </c>
      <c r="P895" s="194">
        <v>600</v>
      </c>
      <c r="Q895" s="284"/>
      <c r="R895" s="75">
        <f>(220-50)*0.6</f>
        <v>102</v>
      </c>
      <c r="S895" s="361" t="s">
        <v>796</v>
      </c>
      <c r="T895" s="228" t="s">
        <v>452</v>
      </c>
    </row>
    <row r="896" spans="1:20" ht="12.75">
      <c r="A896" s="555">
        <f>A879+1</f>
        <v>39244</v>
      </c>
      <c r="B896" s="567" t="s">
        <v>116</v>
      </c>
      <c r="C896" s="568" t="str">
        <f>$C843</f>
        <v>Szénhidrát</v>
      </c>
      <c r="D896" s="85"/>
      <c r="E896" s="86">
        <f aca="true" t="shared" si="487" ref="E896:E905">F896*4+G896*9+H896*4</f>
        <v>0</v>
      </c>
      <c r="F896" s="87"/>
      <c r="G896" s="87"/>
      <c r="H896" s="88"/>
      <c r="I896" s="88"/>
      <c r="J896" s="380"/>
      <c r="K896" s="379">
        <f aca="true" t="shared" si="488" ref="K896:K905">E896/100*$J896</f>
        <v>0</v>
      </c>
      <c r="L896" s="281">
        <f aca="true" t="shared" si="489" ref="L896:L905">F896/100*$J896</f>
        <v>0</v>
      </c>
      <c r="M896" s="281">
        <f aca="true" t="shared" si="490" ref="M896:M905">G896/100*$J896</f>
        <v>0</v>
      </c>
      <c r="N896" s="281">
        <f aca="true" t="shared" si="491" ref="N896:N905">H896/100*$J896</f>
        <v>0</v>
      </c>
      <c r="O896" s="90">
        <f aca="true" t="shared" si="492" ref="O896:O905">I896/100*$J896</f>
        <v>0</v>
      </c>
      <c r="P896" s="91">
        <f>5.2*R896</f>
        <v>0</v>
      </c>
      <c r="Q896" s="127">
        <f>54/490*P896</f>
        <v>0</v>
      </c>
      <c r="R896" s="92"/>
      <c r="S896" s="93" t="s">
        <v>117</v>
      </c>
      <c r="T896" s="562">
        <f>Súlygrafikon!F76</f>
        <v>0</v>
      </c>
    </row>
    <row r="897" spans="1:20" ht="12.75">
      <c r="A897" s="556"/>
      <c r="B897" s="559"/>
      <c r="C897" s="559"/>
      <c r="D897" s="95"/>
      <c r="E897" s="86">
        <f t="shared" si="487"/>
        <v>0</v>
      </c>
      <c r="F897" s="87"/>
      <c r="G897" s="87"/>
      <c r="H897" s="88"/>
      <c r="I897" s="88"/>
      <c r="J897" s="380"/>
      <c r="K897" s="381">
        <f t="shared" si="488"/>
        <v>0</v>
      </c>
      <c r="L897" s="130">
        <f t="shared" si="489"/>
        <v>0</v>
      </c>
      <c r="M897" s="130">
        <f t="shared" si="490"/>
        <v>0</v>
      </c>
      <c r="N897" s="130">
        <f t="shared" si="491"/>
        <v>0</v>
      </c>
      <c r="O897" s="99">
        <f t="shared" si="492"/>
        <v>0</v>
      </c>
      <c r="P897" s="97">
        <f>8.2*R897</f>
        <v>0</v>
      </c>
      <c r="Q897" s="106">
        <f>54/490*P897</f>
        <v>0</v>
      </c>
      <c r="R897" s="100"/>
      <c r="S897" s="101" t="s">
        <v>118</v>
      </c>
      <c r="T897" s="563"/>
    </row>
    <row r="898" spans="1:20" ht="12.75">
      <c r="A898" s="556"/>
      <c r="B898" s="559"/>
      <c r="C898" s="559"/>
      <c r="D898" s="105"/>
      <c r="E898" s="106">
        <f t="shared" si="487"/>
        <v>0</v>
      </c>
      <c r="F898" s="107"/>
      <c r="G898" s="107"/>
      <c r="H898" s="108"/>
      <c r="I898" s="88"/>
      <c r="J898" s="380"/>
      <c r="K898" s="381">
        <f t="shared" si="488"/>
        <v>0</v>
      </c>
      <c r="L898" s="130">
        <f t="shared" si="489"/>
        <v>0</v>
      </c>
      <c r="M898" s="130">
        <f t="shared" si="490"/>
        <v>0</v>
      </c>
      <c r="N898" s="130">
        <f t="shared" si="491"/>
        <v>0</v>
      </c>
      <c r="O898" s="99">
        <f t="shared" si="492"/>
        <v>0</v>
      </c>
      <c r="P898" s="97">
        <f>11.2*R898</f>
        <v>0</v>
      </c>
      <c r="Q898" s="106">
        <f>54/490*P898</f>
        <v>0</v>
      </c>
      <c r="R898" s="100"/>
      <c r="S898" s="101" t="s">
        <v>119</v>
      </c>
      <c r="T898" s="563"/>
    </row>
    <row r="899" spans="1:20" ht="12.75">
      <c r="A899" s="556"/>
      <c r="B899" s="559"/>
      <c r="C899" s="559"/>
      <c r="D899" s="110"/>
      <c r="E899" s="106">
        <f t="shared" si="487"/>
        <v>0</v>
      </c>
      <c r="F899" s="107"/>
      <c r="G899" s="107"/>
      <c r="H899" s="108"/>
      <c r="I899" s="88"/>
      <c r="J899" s="380"/>
      <c r="K899" s="381">
        <f t="shared" si="488"/>
        <v>0</v>
      </c>
      <c r="L899" s="130">
        <f t="shared" si="489"/>
        <v>0</v>
      </c>
      <c r="M899" s="130">
        <f t="shared" si="490"/>
        <v>0</v>
      </c>
      <c r="N899" s="130">
        <f t="shared" si="491"/>
        <v>0</v>
      </c>
      <c r="O899" s="99">
        <f t="shared" si="492"/>
        <v>0</v>
      </c>
      <c r="P899" s="97">
        <f>19.4*R899</f>
        <v>0</v>
      </c>
      <c r="Q899" s="106">
        <f>54/490*P899</f>
        <v>0</v>
      </c>
      <c r="R899" s="100"/>
      <c r="S899" s="101" t="s">
        <v>121</v>
      </c>
      <c r="T899" s="563"/>
    </row>
    <row r="900" spans="1:20" ht="12.75">
      <c r="A900" s="556"/>
      <c r="B900" s="559"/>
      <c r="C900" s="559"/>
      <c r="D900" s="110"/>
      <c r="E900" s="106">
        <f t="shared" si="487"/>
        <v>0</v>
      </c>
      <c r="F900" s="107"/>
      <c r="G900" s="107"/>
      <c r="H900" s="108"/>
      <c r="I900" s="88"/>
      <c r="J900" s="380"/>
      <c r="K900" s="381">
        <f t="shared" si="488"/>
        <v>0</v>
      </c>
      <c r="L900" s="130">
        <f t="shared" si="489"/>
        <v>0</v>
      </c>
      <c r="M900" s="130">
        <f t="shared" si="490"/>
        <v>0</v>
      </c>
      <c r="N900" s="130">
        <f t="shared" si="491"/>
        <v>0</v>
      </c>
      <c r="O900" s="99">
        <f t="shared" si="492"/>
        <v>0</v>
      </c>
      <c r="P900" s="97"/>
      <c r="Q900" s="106"/>
      <c r="R900" s="100"/>
      <c r="S900" s="101"/>
      <c r="T900" s="563"/>
    </row>
    <row r="901" spans="1:20" ht="12.75">
      <c r="A901" s="556"/>
      <c r="B901" s="559"/>
      <c r="C901" s="559"/>
      <c r="D901" s="110"/>
      <c r="E901" s="106">
        <f t="shared" si="487"/>
        <v>0</v>
      </c>
      <c r="F901" s="107"/>
      <c r="G901" s="107"/>
      <c r="H901" s="108"/>
      <c r="I901" s="88"/>
      <c r="J901" s="380"/>
      <c r="K901" s="381">
        <f t="shared" si="488"/>
        <v>0</v>
      </c>
      <c r="L901" s="130">
        <f t="shared" si="489"/>
        <v>0</v>
      </c>
      <c r="M901" s="130">
        <f t="shared" si="490"/>
        <v>0</v>
      </c>
      <c r="N901" s="130">
        <f t="shared" si="491"/>
        <v>0</v>
      </c>
      <c r="O901" s="99">
        <f t="shared" si="492"/>
        <v>0</v>
      </c>
      <c r="P901" s="97"/>
      <c r="Q901" s="106"/>
      <c r="R901" s="100"/>
      <c r="S901" s="101"/>
      <c r="T901" s="563"/>
    </row>
    <row r="902" spans="1:20" ht="12.75">
      <c r="A902" s="556"/>
      <c r="B902" s="559"/>
      <c r="C902" s="559"/>
      <c r="D902" s="105"/>
      <c r="E902" s="106">
        <f t="shared" si="487"/>
        <v>0</v>
      </c>
      <c r="F902" s="107"/>
      <c r="G902" s="107"/>
      <c r="H902" s="108"/>
      <c r="I902" s="88"/>
      <c r="J902" s="380"/>
      <c r="K902" s="381">
        <f t="shared" si="488"/>
        <v>0</v>
      </c>
      <c r="L902" s="130">
        <f t="shared" si="489"/>
        <v>0</v>
      </c>
      <c r="M902" s="130">
        <f t="shared" si="490"/>
        <v>0</v>
      </c>
      <c r="N902" s="130">
        <f t="shared" si="491"/>
        <v>0</v>
      </c>
      <c r="O902" s="99">
        <f t="shared" si="492"/>
        <v>0</v>
      </c>
      <c r="P902" s="97"/>
      <c r="Q902" s="106"/>
      <c r="R902" s="100"/>
      <c r="S902" s="101"/>
      <c r="T902" s="563"/>
    </row>
    <row r="903" spans="1:20" ht="12.75">
      <c r="A903" s="556"/>
      <c r="B903" s="559"/>
      <c r="C903" s="559"/>
      <c r="D903" s="110"/>
      <c r="E903" s="106">
        <f t="shared" si="487"/>
        <v>0</v>
      </c>
      <c r="F903" s="107"/>
      <c r="G903" s="107"/>
      <c r="H903" s="108"/>
      <c r="I903" s="88"/>
      <c r="J903" s="380"/>
      <c r="K903" s="381">
        <f t="shared" si="488"/>
        <v>0</v>
      </c>
      <c r="L903" s="130">
        <f t="shared" si="489"/>
        <v>0</v>
      </c>
      <c r="M903" s="130">
        <f t="shared" si="490"/>
        <v>0</v>
      </c>
      <c r="N903" s="130">
        <f t="shared" si="491"/>
        <v>0</v>
      </c>
      <c r="O903" s="99">
        <f t="shared" si="492"/>
        <v>0</v>
      </c>
      <c r="P903" s="97"/>
      <c r="Q903" s="106"/>
      <c r="R903" s="100"/>
      <c r="S903" s="101"/>
      <c r="T903" s="563"/>
    </row>
    <row r="904" spans="1:20" ht="12.75">
      <c r="A904" s="556"/>
      <c r="B904" s="559"/>
      <c r="C904" s="559"/>
      <c r="D904" s="110"/>
      <c r="E904" s="106">
        <f t="shared" si="487"/>
        <v>0</v>
      </c>
      <c r="F904" s="107"/>
      <c r="G904" s="107"/>
      <c r="H904" s="108"/>
      <c r="I904" s="88"/>
      <c r="J904" s="380"/>
      <c r="K904" s="381">
        <f t="shared" si="488"/>
        <v>0</v>
      </c>
      <c r="L904" s="130">
        <f t="shared" si="489"/>
        <v>0</v>
      </c>
      <c r="M904" s="130">
        <f t="shared" si="490"/>
        <v>0</v>
      </c>
      <c r="N904" s="130">
        <f t="shared" si="491"/>
        <v>0</v>
      </c>
      <c r="O904" s="99">
        <f t="shared" si="492"/>
        <v>0</v>
      </c>
      <c r="P904" s="97"/>
      <c r="Q904" s="106"/>
      <c r="R904" s="100"/>
      <c r="S904" s="101"/>
      <c r="T904" s="563"/>
    </row>
    <row r="905" spans="1:20" ht="13.5" thickBot="1">
      <c r="A905" s="556"/>
      <c r="B905" s="559"/>
      <c r="C905" s="559"/>
      <c r="D905" s="114"/>
      <c r="E905" s="106">
        <f t="shared" si="487"/>
        <v>0</v>
      </c>
      <c r="F905" s="107"/>
      <c r="G905" s="107"/>
      <c r="H905" s="108"/>
      <c r="I905" s="88"/>
      <c r="J905" s="380"/>
      <c r="K905" s="381">
        <f t="shared" si="488"/>
        <v>0</v>
      </c>
      <c r="L905" s="130">
        <f t="shared" si="489"/>
        <v>0</v>
      </c>
      <c r="M905" s="130">
        <f t="shared" si="490"/>
        <v>0</v>
      </c>
      <c r="N905" s="130">
        <f t="shared" si="491"/>
        <v>0</v>
      </c>
      <c r="O905" s="144">
        <f t="shared" si="492"/>
        <v>0</v>
      </c>
      <c r="P905" s="115"/>
      <c r="Q905" s="267"/>
      <c r="R905" s="116"/>
      <c r="S905" s="117"/>
      <c r="T905" s="563"/>
    </row>
    <row r="906" spans="1:20" ht="13.5" thickBot="1">
      <c r="A906" s="556"/>
      <c r="B906" s="559"/>
      <c r="C906" s="559"/>
      <c r="D906" s="118" t="s">
        <v>657</v>
      </c>
      <c r="E906" s="393"/>
      <c r="F906" s="394"/>
      <c r="G906" s="394"/>
      <c r="H906" s="394"/>
      <c r="I906" s="394"/>
      <c r="J906" s="382">
        <f aca="true" t="shared" si="493" ref="J906:O906">SUM(J896:J905)</f>
        <v>0</v>
      </c>
      <c r="K906" s="383">
        <f t="shared" si="493"/>
        <v>0</v>
      </c>
      <c r="L906" s="121">
        <f t="shared" si="493"/>
        <v>0</v>
      </c>
      <c r="M906" s="121">
        <f t="shared" si="493"/>
        <v>0</v>
      </c>
      <c r="N906" s="121">
        <f t="shared" si="493"/>
        <v>0</v>
      </c>
      <c r="O906" s="122">
        <f t="shared" si="493"/>
        <v>0</v>
      </c>
      <c r="P906" s="123">
        <f>SUM(P898:P905)</f>
        <v>0</v>
      </c>
      <c r="Q906" s="120">
        <f>SUM(Q898:Q905)</f>
        <v>0</v>
      </c>
      <c r="R906" s="121"/>
      <c r="S906" s="122"/>
      <c r="T906" s="563"/>
    </row>
    <row r="907" spans="1:20" ht="13.5" thickBot="1">
      <c r="A907" s="557"/>
      <c r="B907" s="560"/>
      <c r="C907" s="560"/>
      <c r="D907" s="118" t="s">
        <v>824</v>
      </c>
      <c r="E907" s="393"/>
      <c r="F907" s="394"/>
      <c r="G907" s="394"/>
      <c r="H907" s="394"/>
      <c r="I907" s="394"/>
      <c r="J907" s="402"/>
      <c r="K907" s="384">
        <f>K895-K906</f>
        <v>648</v>
      </c>
      <c r="L907" s="369">
        <f>L895-L906</f>
        <v>0</v>
      </c>
      <c r="M907" s="369">
        <f>M895-M906</f>
        <v>0</v>
      </c>
      <c r="N907" s="369">
        <f>N895-N906</f>
        <v>162</v>
      </c>
      <c r="O907" s="385">
        <f>O895-O906</f>
        <v>25</v>
      </c>
      <c r="P907" s="370"/>
      <c r="Q907" s="371"/>
      <c r="R907" s="372"/>
      <c r="S907" s="373"/>
      <c r="T907" s="564"/>
    </row>
    <row r="908" spans="1:20" ht="13.5" thickTop="1">
      <c r="A908" s="555">
        <f>A896+1</f>
        <v>39245</v>
      </c>
      <c r="B908" s="565" t="s">
        <v>123</v>
      </c>
      <c r="C908" s="566" t="str">
        <f>$C855</f>
        <v>Gyümölcs</v>
      </c>
      <c r="D908" s="85"/>
      <c r="E908" s="86">
        <f aca="true" t="shared" si="494" ref="E908:E913">F908*4+G908*9+H908*4</f>
        <v>0</v>
      </c>
      <c r="F908" s="87"/>
      <c r="G908" s="87"/>
      <c r="H908" s="88"/>
      <c r="I908" s="88"/>
      <c r="J908" s="378"/>
      <c r="K908" s="386">
        <f aca="true" t="shared" si="495" ref="K908:K917">E908/100*$J908</f>
        <v>0</v>
      </c>
      <c r="L908" s="221">
        <f aca="true" t="shared" si="496" ref="L908:L917">F908/100*$J908</f>
        <v>0</v>
      </c>
      <c r="M908" s="221">
        <f aca="true" t="shared" si="497" ref="M908:M917">G908/100*$J908</f>
        <v>0</v>
      </c>
      <c r="N908" s="221">
        <f aca="true" t="shared" si="498" ref="N908:N917">H908/100*$J908</f>
        <v>0</v>
      </c>
      <c r="O908" s="129">
        <f aca="true" t="shared" si="499" ref="O908:O917">I908/100*$J908</f>
        <v>0</v>
      </c>
      <c r="P908" s="91">
        <f>5.2*R908</f>
        <v>0</v>
      </c>
      <c r="Q908" s="127">
        <f>54/490*P908</f>
        <v>0</v>
      </c>
      <c r="R908" s="92"/>
      <c r="S908" s="93" t="s">
        <v>117</v>
      </c>
      <c r="T908" s="562">
        <f>Súlygrafikon!F77</f>
        <v>0</v>
      </c>
    </row>
    <row r="909" spans="1:20" ht="12.75">
      <c r="A909" s="556"/>
      <c r="B909" s="559"/>
      <c r="C909" s="559"/>
      <c r="D909" s="95"/>
      <c r="E909" s="86">
        <f t="shared" si="494"/>
        <v>0</v>
      </c>
      <c r="F909" s="87"/>
      <c r="G909" s="87"/>
      <c r="H909" s="88"/>
      <c r="I909" s="88"/>
      <c r="J909" s="380"/>
      <c r="K909" s="381">
        <f t="shared" si="495"/>
        <v>0</v>
      </c>
      <c r="L909" s="130">
        <f t="shared" si="496"/>
        <v>0</v>
      </c>
      <c r="M909" s="130">
        <f t="shared" si="497"/>
        <v>0</v>
      </c>
      <c r="N909" s="130">
        <f t="shared" si="498"/>
        <v>0</v>
      </c>
      <c r="O909" s="99">
        <f t="shared" si="499"/>
        <v>0</v>
      </c>
      <c r="P909" s="97">
        <f>8.2*R909</f>
        <v>0</v>
      </c>
      <c r="Q909" s="106">
        <f>54/490*P909</f>
        <v>0</v>
      </c>
      <c r="R909" s="100"/>
      <c r="S909" s="101" t="s">
        <v>118</v>
      </c>
      <c r="T909" s="563"/>
    </row>
    <row r="910" spans="1:20" ht="12.75">
      <c r="A910" s="556"/>
      <c r="B910" s="559"/>
      <c r="C910" s="559"/>
      <c r="D910" s="105"/>
      <c r="E910" s="106">
        <f t="shared" si="494"/>
        <v>0</v>
      </c>
      <c r="F910" s="107"/>
      <c r="G910" s="107"/>
      <c r="H910" s="108"/>
      <c r="I910" s="88"/>
      <c r="J910" s="380"/>
      <c r="K910" s="381">
        <f t="shared" si="495"/>
        <v>0</v>
      </c>
      <c r="L910" s="130">
        <f t="shared" si="496"/>
        <v>0</v>
      </c>
      <c r="M910" s="130">
        <f t="shared" si="497"/>
        <v>0</v>
      </c>
      <c r="N910" s="130">
        <f t="shared" si="498"/>
        <v>0</v>
      </c>
      <c r="O910" s="99">
        <f t="shared" si="499"/>
        <v>0</v>
      </c>
      <c r="P910" s="97">
        <f>11.2*R910</f>
        <v>0</v>
      </c>
      <c r="Q910" s="106">
        <f>54/490*P910</f>
        <v>0</v>
      </c>
      <c r="R910" s="100"/>
      <c r="S910" s="101" t="s">
        <v>119</v>
      </c>
      <c r="T910" s="563"/>
    </row>
    <row r="911" spans="1:20" ht="12.75">
      <c r="A911" s="556"/>
      <c r="B911" s="559"/>
      <c r="C911" s="559"/>
      <c r="D911" s="110"/>
      <c r="E911" s="106">
        <f t="shared" si="494"/>
        <v>0</v>
      </c>
      <c r="F911" s="107"/>
      <c r="G911" s="107"/>
      <c r="H911" s="108"/>
      <c r="I911" s="88"/>
      <c r="J911" s="380"/>
      <c r="K911" s="381">
        <f t="shared" si="495"/>
        <v>0</v>
      </c>
      <c r="L911" s="130">
        <f t="shared" si="496"/>
        <v>0</v>
      </c>
      <c r="M911" s="130">
        <f t="shared" si="497"/>
        <v>0</v>
      </c>
      <c r="N911" s="130">
        <f t="shared" si="498"/>
        <v>0</v>
      </c>
      <c r="O911" s="99">
        <f t="shared" si="499"/>
        <v>0</v>
      </c>
      <c r="P911" s="97">
        <f>19.4*R911</f>
        <v>0</v>
      </c>
      <c r="Q911" s="106">
        <f>54/490*P911</f>
        <v>0</v>
      </c>
      <c r="R911" s="100"/>
      <c r="S911" s="101" t="s">
        <v>121</v>
      </c>
      <c r="T911" s="563"/>
    </row>
    <row r="912" spans="1:20" ht="12.75">
      <c r="A912" s="556"/>
      <c r="B912" s="559"/>
      <c r="C912" s="559"/>
      <c r="D912" s="110"/>
      <c r="E912" s="106">
        <f t="shared" si="494"/>
        <v>0</v>
      </c>
      <c r="F912" s="107"/>
      <c r="G912" s="107"/>
      <c r="H912" s="108"/>
      <c r="I912" s="88"/>
      <c r="J912" s="380"/>
      <c r="K912" s="381">
        <f t="shared" si="495"/>
        <v>0</v>
      </c>
      <c r="L912" s="130">
        <f t="shared" si="496"/>
        <v>0</v>
      </c>
      <c r="M912" s="130">
        <f t="shared" si="497"/>
        <v>0</v>
      </c>
      <c r="N912" s="130">
        <f t="shared" si="498"/>
        <v>0</v>
      </c>
      <c r="O912" s="99">
        <f t="shared" si="499"/>
        <v>0</v>
      </c>
      <c r="P912" s="97"/>
      <c r="Q912" s="106"/>
      <c r="R912" s="100"/>
      <c r="S912" s="101"/>
      <c r="T912" s="563"/>
    </row>
    <row r="913" spans="1:20" ht="12.75">
      <c r="A913" s="556"/>
      <c r="B913" s="559"/>
      <c r="C913" s="559"/>
      <c r="D913" s="110"/>
      <c r="E913" s="106">
        <f t="shared" si="494"/>
        <v>0</v>
      </c>
      <c r="F913" s="107"/>
      <c r="G913" s="107"/>
      <c r="H913" s="108"/>
      <c r="I913" s="88"/>
      <c r="J913" s="380"/>
      <c r="K913" s="381">
        <f t="shared" si="495"/>
        <v>0</v>
      </c>
      <c r="L913" s="130">
        <f t="shared" si="496"/>
        <v>0</v>
      </c>
      <c r="M913" s="130">
        <f t="shared" si="497"/>
        <v>0</v>
      </c>
      <c r="N913" s="130">
        <f t="shared" si="498"/>
        <v>0</v>
      </c>
      <c r="O913" s="99">
        <f t="shared" si="499"/>
        <v>0</v>
      </c>
      <c r="P913" s="97"/>
      <c r="Q913" s="106"/>
      <c r="R913" s="100"/>
      <c r="S913" s="101"/>
      <c r="T913" s="563"/>
    </row>
    <row r="914" spans="1:20" ht="12.75">
      <c r="A914" s="556"/>
      <c r="B914" s="559"/>
      <c r="C914" s="559"/>
      <c r="D914" s="404"/>
      <c r="E914" s="106">
        <f>F914*4+G914*9+H914*4</f>
        <v>0</v>
      </c>
      <c r="F914" s="107"/>
      <c r="G914" s="107"/>
      <c r="H914" s="108"/>
      <c r="I914" s="88"/>
      <c r="J914" s="380"/>
      <c r="K914" s="381">
        <f t="shared" si="495"/>
        <v>0</v>
      </c>
      <c r="L914" s="130">
        <f t="shared" si="496"/>
        <v>0</v>
      </c>
      <c r="M914" s="130">
        <f t="shared" si="497"/>
        <v>0</v>
      </c>
      <c r="N914" s="130">
        <f t="shared" si="498"/>
        <v>0</v>
      </c>
      <c r="O914" s="99">
        <f t="shared" si="499"/>
        <v>0</v>
      </c>
      <c r="P914" s="97"/>
      <c r="Q914" s="106"/>
      <c r="R914" s="100"/>
      <c r="S914" s="101"/>
      <c r="T914" s="563"/>
    </row>
    <row r="915" spans="1:20" ht="12.75">
      <c r="A915" s="556"/>
      <c r="B915" s="559"/>
      <c r="C915" s="559"/>
      <c r="D915" s="110"/>
      <c r="E915" s="106">
        <f>F915*4+G915*9+H915*4</f>
        <v>0</v>
      </c>
      <c r="F915" s="107"/>
      <c r="G915" s="107"/>
      <c r="H915" s="108"/>
      <c r="I915" s="88"/>
      <c r="J915" s="380"/>
      <c r="K915" s="381">
        <f t="shared" si="495"/>
        <v>0</v>
      </c>
      <c r="L915" s="130">
        <f t="shared" si="496"/>
        <v>0</v>
      </c>
      <c r="M915" s="130">
        <f t="shared" si="497"/>
        <v>0</v>
      </c>
      <c r="N915" s="130">
        <f t="shared" si="498"/>
        <v>0</v>
      </c>
      <c r="O915" s="99">
        <f t="shared" si="499"/>
        <v>0</v>
      </c>
      <c r="P915" s="97"/>
      <c r="Q915" s="106"/>
      <c r="R915" s="100"/>
      <c r="S915" s="101"/>
      <c r="T915" s="563"/>
    </row>
    <row r="916" spans="1:20" ht="12.75">
      <c r="A916" s="556"/>
      <c r="B916" s="559"/>
      <c r="C916" s="559"/>
      <c r="D916" s="110"/>
      <c r="E916" s="106">
        <f>F916*4+G916*9+H916*4</f>
        <v>0</v>
      </c>
      <c r="F916" s="107"/>
      <c r="G916" s="107"/>
      <c r="H916" s="108"/>
      <c r="I916" s="88"/>
      <c r="J916" s="380"/>
      <c r="K916" s="381">
        <f t="shared" si="495"/>
        <v>0</v>
      </c>
      <c r="L916" s="130">
        <f t="shared" si="496"/>
        <v>0</v>
      </c>
      <c r="M916" s="130">
        <f t="shared" si="497"/>
        <v>0</v>
      </c>
      <c r="N916" s="130">
        <f t="shared" si="498"/>
        <v>0</v>
      </c>
      <c r="O916" s="99">
        <f t="shared" si="499"/>
        <v>0</v>
      </c>
      <c r="P916" s="97"/>
      <c r="Q916" s="106"/>
      <c r="R916" s="100"/>
      <c r="S916" s="101"/>
      <c r="T916" s="563"/>
    </row>
    <row r="917" spans="1:20" ht="13.5" thickBot="1">
      <c r="A917" s="556"/>
      <c r="B917" s="559"/>
      <c r="C917" s="559"/>
      <c r="D917" s="114"/>
      <c r="E917" s="106">
        <f>F917*4+G917*9+H917*4</f>
        <v>0</v>
      </c>
      <c r="F917" s="107"/>
      <c r="G917" s="107"/>
      <c r="H917" s="108"/>
      <c r="I917" s="108"/>
      <c r="J917" s="387"/>
      <c r="K917" s="381">
        <f t="shared" si="495"/>
        <v>0</v>
      </c>
      <c r="L917" s="130">
        <f t="shared" si="496"/>
        <v>0</v>
      </c>
      <c r="M917" s="130">
        <f t="shared" si="497"/>
        <v>0</v>
      </c>
      <c r="N917" s="130">
        <f t="shared" si="498"/>
        <v>0</v>
      </c>
      <c r="O917" s="144">
        <f t="shared" si="499"/>
        <v>0</v>
      </c>
      <c r="P917" s="115"/>
      <c r="Q917" s="267"/>
      <c r="R917" s="116"/>
      <c r="S917" s="117"/>
      <c r="T917" s="563"/>
    </row>
    <row r="918" spans="1:20" ht="13.5" thickBot="1">
      <c r="A918" s="556"/>
      <c r="B918" s="559"/>
      <c r="C918" s="559"/>
      <c r="D918" s="118" t="s">
        <v>657</v>
      </c>
      <c r="E918" s="393"/>
      <c r="F918" s="394"/>
      <c r="G918" s="394"/>
      <c r="H918" s="394"/>
      <c r="I918" s="394"/>
      <c r="J918" s="382">
        <f aca="true" t="shared" si="500" ref="J918:O918">SUM(J908:J917)</f>
        <v>0</v>
      </c>
      <c r="K918" s="383">
        <f t="shared" si="500"/>
        <v>0</v>
      </c>
      <c r="L918" s="121">
        <f t="shared" si="500"/>
        <v>0</v>
      </c>
      <c r="M918" s="121">
        <f t="shared" si="500"/>
        <v>0</v>
      </c>
      <c r="N918" s="121">
        <f t="shared" si="500"/>
        <v>0</v>
      </c>
      <c r="O918" s="122">
        <f t="shared" si="500"/>
        <v>0</v>
      </c>
      <c r="P918" s="123">
        <f>SUM(P910:P917)</f>
        <v>0</v>
      </c>
      <c r="Q918" s="120">
        <f>SUM(Q910:Q917)</f>
        <v>0</v>
      </c>
      <c r="R918" s="121"/>
      <c r="S918" s="122"/>
      <c r="T918" s="563"/>
    </row>
    <row r="919" spans="1:20" ht="13.5" thickBot="1">
      <c r="A919" s="557"/>
      <c r="B919" s="560"/>
      <c r="C919" s="560"/>
      <c r="D919" s="118" t="s">
        <v>824</v>
      </c>
      <c r="E919" s="393"/>
      <c r="F919" s="394"/>
      <c r="G919" s="394"/>
      <c r="H919" s="394"/>
      <c r="I919" s="394"/>
      <c r="J919" s="402"/>
      <c r="K919" s="384">
        <f>K895-K918</f>
        <v>648</v>
      </c>
      <c r="L919" s="369">
        <f>L895-L918</f>
        <v>0</v>
      </c>
      <c r="M919" s="369">
        <f>M895-M918</f>
        <v>0</v>
      </c>
      <c r="N919" s="369">
        <f>N895-N918</f>
        <v>162</v>
      </c>
      <c r="O919" s="385">
        <f>O895-O918</f>
        <v>25</v>
      </c>
      <c r="P919" s="370"/>
      <c r="Q919" s="371"/>
      <c r="R919" s="372"/>
      <c r="S919" s="373"/>
      <c r="T919" s="564"/>
    </row>
    <row r="920" spans="1:20" ht="13.5" thickTop="1">
      <c r="A920" s="555">
        <f>A908+1</f>
        <v>39246</v>
      </c>
      <c r="B920" s="565" t="s">
        <v>137</v>
      </c>
      <c r="C920" s="566" t="str">
        <f>$C867</f>
        <v>Protein</v>
      </c>
      <c r="D920" s="85"/>
      <c r="E920" s="86">
        <f aca="true" t="shared" si="501" ref="E920:E929">F920*4+G920*9+H920*4</f>
        <v>0</v>
      </c>
      <c r="F920" s="87"/>
      <c r="G920" s="87"/>
      <c r="H920" s="88"/>
      <c r="I920" s="88"/>
      <c r="J920" s="378"/>
      <c r="K920" s="386">
        <f aca="true" t="shared" si="502" ref="K920:K929">E920/100*$J920</f>
        <v>0</v>
      </c>
      <c r="L920" s="221">
        <f aca="true" t="shared" si="503" ref="L920:L929">F920/100*$J920</f>
        <v>0</v>
      </c>
      <c r="M920" s="221">
        <f aca="true" t="shared" si="504" ref="M920:M929">G920/100*$J920</f>
        <v>0</v>
      </c>
      <c r="N920" s="221">
        <f aca="true" t="shared" si="505" ref="N920:N929">H920/100*$J920</f>
        <v>0</v>
      </c>
      <c r="O920" s="129">
        <f aca="true" t="shared" si="506" ref="O920:O929">I920/100*$J920</f>
        <v>0</v>
      </c>
      <c r="P920" s="91">
        <f>5.2*R920</f>
        <v>0</v>
      </c>
      <c r="Q920" s="127">
        <f>54/490*P920</f>
        <v>0</v>
      </c>
      <c r="R920" s="92"/>
      <c r="S920" s="93" t="s">
        <v>117</v>
      </c>
      <c r="T920" s="562">
        <f>Súlygrafikon!F78</f>
        <v>0</v>
      </c>
    </row>
    <row r="921" spans="1:20" ht="12.75">
      <c r="A921" s="556"/>
      <c r="B921" s="559"/>
      <c r="C921" s="559"/>
      <c r="D921" s="95"/>
      <c r="E921" s="86">
        <f t="shared" si="501"/>
        <v>0</v>
      </c>
      <c r="F921" s="87"/>
      <c r="G921" s="87"/>
      <c r="H921" s="88"/>
      <c r="I921" s="88"/>
      <c r="J921" s="380"/>
      <c r="K921" s="381">
        <f t="shared" si="502"/>
        <v>0</v>
      </c>
      <c r="L921" s="130">
        <f t="shared" si="503"/>
        <v>0</v>
      </c>
      <c r="M921" s="130">
        <f t="shared" si="504"/>
        <v>0</v>
      </c>
      <c r="N921" s="130">
        <f t="shared" si="505"/>
        <v>0</v>
      </c>
      <c r="O921" s="99">
        <f t="shared" si="506"/>
        <v>0</v>
      </c>
      <c r="P921" s="97">
        <f>8.2*R921</f>
        <v>82</v>
      </c>
      <c r="Q921" s="106">
        <f>54/490*P921</f>
        <v>9.036734693877552</v>
      </c>
      <c r="R921" s="100">
        <v>10</v>
      </c>
      <c r="S921" s="101" t="s">
        <v>118</v>
      </c>
      <c r="T921" s="563"/>
    </row>
    <row r="922" spans="1:20" ht="12.75">
      <c r="A922" s="556"/>
      <c r="B922" s="559"/>
      <c r="C922" s="559"/>
      <c r="D922" s="105"/>
      <c r="E922" s="106">
        <f t="shared" si="501"/>
        <v>0</v>
      </c>
      <c r="F922" s="107"/>
      <c r="G922" s="107"/>
      <c r="H922" s="108"/>
      <c r="I922" s="88"/>
      <c r="J922" s="380"/>
      <c r="K922" s="381">
        <f t="shared" si="502"/>
        <v>0</v>
      </c>
      <c r="L922" s="130">
        <f t="shared" si="503"/>
        <v>0</v>
      </c>
      <c r="M922" s="130">
        <f t="shared" si="504"/>
        <v>0</v>
      </c>
      <c r="N922" s="130">
        <f t="shared" si="505"/>
        <v>0</v>
      </c>
      <c r="O922" s="99">
        <f t="shared" si="506"/>
        <v>0</v>
      </c>
      <c r="P922" s="97">
        <f>11.2*R922</f>
        <v>0</v>
      </c>
      <c r="Q922" s="106">
        <f>54/490*P922</f>
        <v>0</v>
      </c>
      <c r="R922" s="100"/>
      <c r="S922" s="101" t="s">
        <v>119</v>
      </c>
      <c r="T922" s="563"/>
    </row>
    <row r="923" spans="1:20" ht="12.75">
      <c r="A923" s="556"/>
      <c r="B923" s="559"/>
      <c r="C923" s="559"/>
      <c r="D923" s="95"/>
      <c r="E923" s="106">
        <f t="shared" si="501"/>
        <v>0</v>
      </c>
      <c r="F923" s="107"/>
      <c r="G923" s="107"/>
      <c r="H923" s="108"/>
      <c r="I923" s="88"/>
      <c r="J923" s="380"/>
      <c r="K923" s="381">
        <f t="shared" si="502"/>
        <v>0</v>
      </c>
      <c r="L923" s="130">
        <f t="shared" si="503"/>
        <v>0</v>
      </c>
      <c r="M923" s="130">
        <f t="shared" si="504"/>
        <v>0</v>
      </c>
      <c r="N923" s="130">
        <f t="shared" si="505"/>
        <v>0</v>
      </c>
      <c r="O923" s="99">
        <f t="shared" si="506"/>
        <v>0</v>
      </c>
      <c r="P923" s="97">
        <f>19.4*R923</f>
        <v>0</v>
      </c>
      <c r="Q923" s="106">
        <f>54/490*P923</f>
        <v>0</v>
      </c>
      <c r="R923" s="100"/>
      <c r="S923" s="101" t="s">
        <v>121</v>
      </c>
      <c r="T923" s="563"/>
    </row>
    <row r="924" spans="1:20" ht="12.75">
      <c r="A924" s="556"/>
      <c r="B924" s="559"/>
      <c r="C924" s="559"/>
      <c r="D924" s="95"/>
      <c r="E924" s="106">
        <f t="shared" si="501"/>
        <v>0</v>
      </c>
      <c r="F924" s="107"/>
      <c r="G924" s="107"/>
      <c r="H924" s="108"/>
      <c r="I924" s="88"/>
      <c r="J924" s="380"/>
      <c r="K924" s="381">
        <f t="shared" si="502"/>
        <v>0</v>
      </c>
      <c r="L924" s="130">
        <f t="shared" si="503"/>
        <v>0</v>
      </c>
      <c r="M924" s="130">
        <f t="shared" si="504"/>
        <v>0</v>
      </c>
      <c r="N924" s="130">
        <f t="shared" si="505"/>
        <v>0</v>
      </c>
      <c r="O924" s="99">
        <f t="shared" si="506"/>
        <v>0</v>
      </c>
      <c r="P924" s="97"/>
      <c r="Q924" s="106"/>
      <c r="R924" s="100"/>
      <c r="S924" s="101"/>
      <c r="T924" s="563"/>
    </row>
    <row r="925" spans="1:20" ht="12.75">
      <c r="A925" s="556"/>
      <c r="B925" s="559"/>
      <c r="C925" s="559"/>
      <c r="D925" s="364"/>
      <c r="E925" s="106">
        <f t="shared" si="501"/>
        <v>0</v>
      </c>
      <c r="F925" s="107"/>
      <c r="G925" s="107"/>
      <c r="H925" s="108"/>
      <c r="I925" s="88"/>
      <c r="J925" s="380"/>
      <c r="K925" s="381">
        <f t="shared" si="502"/>
        <v>0</v>
      </c>
      <c r="L925" s="130">
        <f t="shared" si="503"/>
        <v>0</v>
      </c>
      <c r="M925" s="130">
        <f t="shared" si="504"/>
        <v>0</v>
      </c>
      <c r="N925" s="130">
        <f t="shared" si="505"/>
        <v>0</v>
      </c>
      <c r="O925" s="99">
        <f t="shared" si="506"/>
        <v>0</v>
      </c>
      <c r="P925" s="97"/>
      <c r="Q925" s="106"/>
      <c r="R925" s="100"/>
      <c r="S925" s="101"/>
      <c r="T925" s="563"/>
    </row>
    <row r="926" spans="1:20" ht="12.75">
      <c r="A926" s="556"/>
      <c r="B926" s="559"/>
      <c r="C926" s="559"/>
      <c r="D926" s="105"/>
      <c r="E926" s="106">
        <f t="shared" si="501"/>
        <v>0</v>
      </c>
      <c r="F926" s="107"/>
      <c r="G926" s="107"/>
      <c r="H926" s="108"/>
      <c r="I926" s="88"/>
      <c r="J926" s="380"/>
      <c r="K926" s="381">
        <f t="shared" si="502"/>
        <v>0</v>
      </c>
      <c r="L926" s="130">
        <f t="shared" si="503"/>
        <v>0</v>
      </c>
      <c r="M926" s="130">
        <f t="shared" si="504"/>
        <v>0</v>
      </c>
      <c r="N926" s="130">
        <f t="shared" si="505"/>
        <v>0</v>
      </c>
      <c r="O926" s="99">
        <f t="shared" si="506"/>
        <v>0</v>
      </c>
      <c r="P926" s="97"/>
      <c r="Q926" s="106"/>
      <c r="R926" s="100"/>
      <c r="S926" s="101"/>
      <c r="T926" s="563"/>
    </row>
    <row r="927" spans="1:20" ht="12.75">
      <c r="A927" s="556"/>
      <c r="B927" s="559"/>
      <c r="C927" s="559"/>
      <c r="D927" s="110"/>
      <c r="E927" s="106">
        <f t="shared" si="501"/>
        <v>0</v>
      </c>
      <c r="F927" s="107"/>
      <c r="G927" s="107"/>
      <c r="H927" s="108"/>
      <c r="I927" s="88"/>
      <c r="J927" s="380"/>
      <c r="K927" s="381">
        <f t="shared" si="502"/>
        <v>0</v>
      </c>
      <c r="L927" s="130">
        <f t="shared" si="503"/>
        <v>0</v>
      </c>
      <c r="M927" s="130">
        <f t="shared" si="504"/>
        <v>0</v>
      </c>
      <c r="N927" s="130">
        <f t="shared" si="505"/>
        <v>0</v>
      </c>
      <c r="O927" s="99">
        <f t="shared" si="506"/>
        <v>0</v>
      </c>
      <c r="P927" s="97"/>
      <c r="Q927" s="106"/>
      <c r="R927" s="100"/>
      <c r="S927" s="101"/>
      <c r="T927" s="563"/>
    </row>
    <row r="928" spans="1:20" ht="12.75">
      <c r="A928" s="556"/>
      <c r="B928" s="559"/>
      <c r="C928" s="559"/>
      <c r="D928" s="95"/>
      <c r="E928" s="106">
        <f t="shared" si="501"/>
        <v>0</v>
      </c>
      <c r="F928" s="107"/>
      <c r="G928" s="107"/>
      <c r="H928" s="108"/>
      <c r="I928" s="88"/>
      <c r="J928" s="380"/>
      <c r="K928" s="381">
        <f t="shared" si="502"/>
        <v>0</v>
      </c>
      <c r="L928" s="130">
        <f t="shared" si="503"/>
        <v>0</v>
      </c>
      <c r="M928" s="130">
        <f t="shared" si="504"/>
        <v>0</v>
      </c>
      <c r="N928" s="130">
        <f t="shared" si="505"/>
        <v>0</v>
      </c>
      <c r="O928" s="99">
        <f t="shared" si="506"/>
        <v>0</v>
      </c>
      <c r="P928" s="97"/>
      <c r="Q928" s="106"/>
      <c r="R928" s="100"/>
      <c r="S928" s="101"/>
      <c r="T928" s="563"/>
    </row>
    <row r="929" spans="1:20" ht="13.5" thickBot="1">
      <c r="A929" s="556"/>
      <c r="B929" s="559"/>
      <c r="C929" s="559"/>
      <c r="D929" s="114"/>
      <c r="E929" s="106">
        <f t="shared" si="501"/>
        <v>0</v>
      </c>
      <c r="F929" s="107"/>
      <c r="G929" s="107"/>
      <c r="H929" s="108"/>
      <c r="I929" s="108"/>
      <c r="J929" s="387"/>
      <c r="K929" s="388">
        <f t="shared" si="502"/>
        <v>0</v>
      </c>
      <c r="L929" s="143">
        <f t="shared" si="503"/>
        <v>0</v>
      </c>
      <c r="M929" s="143">
        <f t="shared" si="504"/>
        <v>0</v>
      </c>
      <c r="N929" s="143">
        <f t="shared" si="505"/>
        <v>0</v>
      </c>
      <c r="O929" s="144">
        <f t="shared" si="506"/>
        <v>0</v>
      </c>
      <c r="P929" s="115"/>
      <c r="Q929" s="267"/>
      <c r="R929" s="116"/>
      <c r="S929" s="117"/>
      <c r="T929" s="563"/>
    </row>
    <row r="930" spans="1:20" ht="13.5" thickBot="1">
      <c r="A930" s="556"/>
      <c r="B930" s="559"/>
      <c r="C930" s="559"/>
      <c r="D930" s="118" t="s">
        <v>657</v>
      </c>
      <c r="E930" s="393"/>
      <c r="F930" s="394"/>
      <c r="G930" s="394"/>
      <c r="H930" s="394"/>
      <c r="I930" s="394"/>
      <c r="J930" s="382">
        <f aca="true" t="shared" si="507" ref="J930:O930">SUM(J920:J929)</f>
        <v>0</v>
      </c>
      <c r="K930" s="383">
        <f t="shared" si="507"/>
        <v>0</v>
      </c>
      <c r="L930" s="121">
        <f t="shared" si="507"/>
        <v>0</v>
      </c>
      <c r="M930" s="121">
        <f t="shared" si="507"/>
        <v>0</v>
      </c>
      <c r="N930" s="121">
        <f t="shared" si="507"/>
        <v>0</v>
      </c>
      <c r="O930" s="122">
        <f t="shared" si="507"/>
        <v>0</v>
      </c>
      <c r="P930" s="123">
        <f>SUM(P922:P929)</f>
        <v>0</v>
      </c>
      <c r="Q930" s="120">
        <f>SUM(Q922:Q929)</f>
        <v>0</v>
      </c>
      <c r="R930" s="121"/>
      <c r="S930" s="122"/>
      <c r="T930" s="563"/>
    </row>
    <row r="931" spans="1:20" ht="13.5" thickBot="1">
      <c r="A931" s="557"/>
      <c r="B931" s="560"/>
      <c r="C931" s="560"/>
      <c r="D931" s="118" t="s">
        <v>824</v>
      </c>
      <c r="E931" s="393"/>
      <c r="F931" s="394"/>
      <c r="G931" s="394"/>
      <c r="H931" s="394"/>
      <c r="I931" s="394"/>
      <c r="J931" s="402"/>
      <c r="K931" s="384">
        <f>K895-K930</f>
        <v>648</v>
      </c>
      <c r="L931" s="369">
        <f>L895-L930</f>
        <v>0</v>
      </c>
      <c r="M931" s="369">
        <f>M895-M930</f>
        <v>0</v>
      </c>
      <c r="N931" s="369">
        <f>N895-N930</f>
        <v>162</v>
      </c>
      <c r="O931" s="385">
        <f>O895-O930</f>
        <v>25</v>
      </c>
      <c r="P931" s="370"/>
      <c r="Q931" s="371"/>
      <c r="R931" s="372"/>
      <c r="S931" s="373"/>
      <c r="T931" s="564"/>
    </row>
    <row r="932" spans="1:20" ht="13.5" thickTop="1">
      <c r="A932" s="555">
        <f>A920+1</f>
        <v>39247</v>
      </c>
      <c r="B932" s="565" t="s">
        <v>138</v>
      </c>
      <c r="C932" s="566" t="str">
        <f>$C879</f>
        <v>Keményítő</v>
      </c>
      <c r="D932" s="85"/>
      <c r="E932" s="86">
        <f aca="true" t="shared" si="508" ref="E932:E941">F932*4+G932*9+H932*4</f>
        <v>0</v>
      </c>
      <c r="F932" s="153"/>
      <c r="G932" s="153"/>
      <c r="H932" s="153"/>
      <c r="I932" s="285"/>
      <c r="J932" s="378"/>
      <c r="K932" s="386">
        <f aca="true" t="shared" si="509" ref="K932:K941">E932/100*$J932</f>
        <v>0</v>
      </c>
      <c r="L932" s="221">
        <f aca="true" t="shared" si="510" ref="L932:L941">F932/100*$J932</f>
        <v>0</v>
      </c>
      <c r="M932" s="221">
        <f aca="true" t="shared" si="511" ref="M932:M941">G932/100*$J932</f>
        <v>0</v>
      </c>
      <c r="N932" s="221">
        <f aca="true" t="shared" si="512" ref="N932:N941">H932/100*$J932</f>
        <v>0</v>
      </c>
      <c r="O932" s="129">
        <f aca="true" t="shared" si="513" ref="O932:O941">I932/100*$J932</f>
        <v>0</v>
      </c>
      <c r="P932" s="91">
        <f>5.2*R932</f>
        <v>286</v>
      </c>
      <c r="Q932" s="127">
        <f>54/490*P932</f>
        <v>31.518367346938778</v>
      </c>
      <c r="R932" s="92">
        <v>55</v>
      </c>
      <c r="S932" s="93" t="s">
        <v>117</v>
      </c>
      <c r="T932" s="562">
        <f>Súlygrafikon!F79</f>
        <v>0</v>
      </c>
    </row>
    <row r="933" spans="1:20" ht="12.75">
      <c r="A933" s="556"/>
      <c r="B933" s="559"/>
      <c r="C933" s="559"/>
      <c r="D933" s="358"/>
      <c r="E933" s="86">
        <f t="shared" si="508"/>
        <v>0</v>
      </c>
      <c r="F933" s="87"/>
      <c r="G933" s="87"/>
      <c r="H933" s="88"/>
      <c r="I933" s="286"/>
      <c r="J933" s="380"/>
      <c r="K933" s="381">
        <f t="shared" si="509"/>
        <v>0</v>
      </c>
      <c r="L933" s="130">
        <f t="shared" si="510"/>
        <v>0</v>
      </c>
      <c r="M933" s="130">
        <f t="shared" si="511"/>
        <v>0</v>
      </c>
      <c r="N933" s="130">
        <f t="shared" si="512"/>
        <v>0</v>
      </c>
      <c r="O933" s="99">
        <f t="shared" si="513"/>
        <v>0</v>
      </c>
      <c r="P933" s="97">
        <f>8.2*R933</f>
        <v>0</v>
      </c>
      <c r="Q933" s="106">
        <f>54/490*P933</f>
        <v>0</v>
      </c>
      <c r="R933" s="100"/>
      <c r="S933" s="101" t="s">
        <v>118</v>
      </c>
      <c r="T933" s="563"/>
    </row>
    <row r="934" spans="1:20" ht="12.75">
      <c r="A934" s="556"/>
      <c r="B934" s="559"/>
      <c r="C934" s="559"/>
      <c r="D934" s="105"/>
      <c r="E934" s="106">
        <f t="shared" si="508"/>
        <v>0</v>
      </c>
      <c r="F934" s="107"/>
      <c r="G934" s="107"/>
      <c r="H934" s="108"/>
      <c r="I934" s="88"/>
      <c r="J934" s="380"/>
      <c r="K934" s="381">
        <f t="shared" si="509"/>
        <v>0</v>
      </c>
      <c r="L934" s="130">
        <f t="shared" si="510"/>
        <v>0</v>
      </c>
      <c r="M934" s="130">
        <f t="shared" si="511"/>
        <v>0</v>
      </c>
      <c r="N934" s="130">
        <f t="shared" si="512"/>
        <v>0</v>
      </c>
      <c r="O934" s="99">
        <f t="shared" si="513"/>
        <v>0</v>
      </c>
      <c r="P934" s="97">
        <f>11.2*R934</f>
        <v>0</v>
      </c>
      <c r="Q934" s="106">
        <f>54/490*P934</f>
        <v>0</v>
      </c>
      <c r="R934" s="100"/>
      <c r="S934" s="101" t="s">
        <v>119</v>
      </c>
      <c r="T934" s="563"/>
    </row>
    <row r="935" spans="1:20" ht="12.75">
      <c r="A935" s="556"/>
      <c r="B935" s="559"/>
      <c r="C935" s="559"/>
      <c r="D935" s="95"/>
      <c r="E935" s="106">
        <f t="shared" si="508"/>
        <v>0</v>
      </c>
      <c r="F935" s="107"/>
      <c r="G935" s="107"/>
      <c r="H935" s="108"/>
      <c r="I935" s="88"/>
      <c r="J935" s="380"/>
      <c r="K935" s="381">
        <f t="shared" si="509"/>
        <v>0</v>
      </c>
      <c r="L935" s="130">
        <f t="shared" si="510"/>
        <v>0</v>
      </c>
      <c r="M935" s="130">
        <f t="shared" si="511"/>
        <v>0</v>
      </c>
      <c r="N935" s="130">
        <f t="shared" si="512"/>
        <v>0</v>
      </c>
      <c r="O935" s="99">
        <f t="shared" si="513"/>
        <v>0</v>
      </c>
      <c r="P935" s="97">
        <f>19.4*R935</f>
        <v>0</v>
      </c>
      <c r="Q935" s="106">
        <f>54/490*P935</f>
        <v>0</v>
      </c>
      <c r="R935" s="100"/>
      <c r="S935" s="101" t="s">
        <v>121</v>
      </c>
      <c r="T935" s="563"/>
    </row>
    <row r="936" spans="1:20" ht="12.75">
      <c r="A936" s="556"/>
      <c r="B936" s="559"/>
      <c r="C936" s="559"/>
      <c r="D936" s="110"/>
      <c r="E936" s="106">
        <f t="shared" si="508"/>
        <v>0</v>
      </c>
      <c r="F936" s="107"/>
      <c r="G936" s="107"/>
      <c r="H936" s="108"/>
      <c r="I936" s="88"/>
      <c r="J936" s="380"/>
      <c r="K936" s="381">
        <f t="shared" si="509"/>
        <v>0</v>
      </c>
      <c r="L936" s="130">
        <f t="shared" si="510"/>
        <v>0</v>
      </c>
      <c r="M936" s="130">
        <f t="shared" si="511"/>
        <v>0</v>
      </c>
      <c r="N936" s="130">
        <f t="shared" si="512"/>
        <v>0</v>
      </c>
      <c r="O936" s="99">
        <f t="shared" si="513"/>
        <v>0</v>
      </c>
      <c r="P936" s="97"/>
      <c r="Q936" s="106"/>
      <c r="R936" s="100"/>
      <c r="S936" s="101"/>
      <c r="T936" s="563"/>
    </row>
    <row r="937" spans="1:20" ht="12.75">
      <c r="A937" s="556"/>
      <c r="B937" s="559"/>
      <c r="C937" s="559"/>
      <c r="D937" s="110"/>
      <c r="E937" s="106">
        <f t="shared" si="508"/>
        <v>0</v>
      </c>
      <c r="F937" s="107"/>
      <c r="G937" s="107"/>
      <c r="H937" s="108"/>
      <c r="I937" s="88"/>
      <c r="J937" s="380"/>
      <c r="K937" s="381">
        <f t="shared" si="509"/>
        <v>0</v>
      </c>
      <c r="L937" s="130">
        <f t="shared" si="510"/>
        <v>0</v>
      </c>
      <c r="M937" s="130">
        <f t="shared" si="511"/>
        <v>0</v>
      </c>
      <c r="N937" s="130">
        <f t="shared" si="512"/>
        <v>0</v>
      </c>
      <c r="O937" s="99">
        <f t="shared" si="513"/>
        <v>0</v>
      </c>
      <c r="P937" s="97"/>
      <c r="Q937" s="106"/>
      <c r="R937" s="100"/>
      <c r="S937" s="101"/>
      <c r="T937" s="563"/>
    </row>
    <row r="938" spans="1:20" ht="12.75">
      <c r="A938" s="556"/>
      <c r="B938" s="559"/>
      <c r="C938" s="559"/>
      <c r="D938" s="397"/>
      <c r="E938" s="106">
        <f t="shared" si="508"/>
        <v>0</v>
      </c>
      <c r="F938" s="107"/>
      <c r="G938" s="107"/>
      <c r="H938" s="108"/>
      <c r="I938" s="88"/>
      <c r="J938" s="380"/>
      <c r="K938" s="381">
        <f t="shared" si="509"/>
        <v>0</v>
      </c>
      <c r="L938" s="130">
        <f t="shared" si="510"/>
        <v>0</v>
      </c>
      <c r="M938" s="130">
        <f t="shared" si="511"/>
        <v>0</v>
      </c>
      <c r="N938" s="130">
        <f t="shared" si="512"/>
        <v>0</v>
      </c>
      <c r="O938" s="99">
        <f t="shared" si="513"/>
        <v>0</v>
      </c>
      <c r="P938" s="97"/>
      <c r="Q938" s="106"/>
      <c r="R938" s="100"/>
      <c r="S938" s="101"/>
      <c r="T938" s="563"/>
    </row>
    <row r="939" spans="1:20" ht="12.75">
      <c r="A939" s="556"/>
      <c r="B939" s="559"/>
      <c r="C939" s="559"/>
      <c r="D939" s="110"/>
      <c r="E939" s="106">
        <f t="shared" si="508"/>
        <v>0</v>
      </c>
      <c r="F939" s="107"/>
      <c r="G939" s="107"/>
      <c r="H939" s="108"/>
      <c r="I939" s="88"/>
      <c r="J939" s="380"/>
      <c r="K939" s="381">
        <f t="shared" si="509"/>
        <v>0</v>
      </c>
      <c r="L939" s="130">
        <f t="shared" si="510"/>
        <v>0</v>
      </c>
      <c r="M939" s="130">
        <f t="shared" si="511"/>
        <v>0</v>
      </c>
      <c r="N939" s="130">
        <f t="shared" si="512"/>
        <v>0</v>
      </c>
      <c r="O939" s="99">
        <f t="shared" si="513"/>
        <v>0</v>
      </c>
      <c r="P939" s="97"/>
      <c r="Q939" s="106"/>
      <c r="R939" s="100"/>
      <c r="S939" s="101"/>
      <c r="T939" s="563"/>
    </row>
    <row r="940" spans="1:20" ht="12.75">
      <c r="A940" s="556"/>
      <c r="B940" s="559"/>
      <c r="C940" s="559"/>
      <c r="D940" s="110"/>
      <c r="E940" s="106">
        <f t="shared" si="508"/>
        <v>0</v>
      </c>
      <c r="F940" s="107"/>
      <c r="G940" s="107"/>
      <c r="H940" s="108"/>
      <c r="I940" s="88"/>
      <c r="J940" s="380"/>
      <c r="K940" s="381">
        <f t="shared" si="509"/>
        <v>0</v>
      </c>
      <c r="L940" s="130">
        <f t="shared" si="510"/>
        <v>0</v>
      </c>
      <c r="M940" s="130">
        <f t="shared" si="511"/>
        <v>0</v>
      </c>
      <c r="N940" s="130">
        <f t="shared" si="512"/>
        <v>0</v>
      </c>
      <c r="O940" s="99">
        <f t="shared" si="513"/>
        <v>0</v>
      </c>
      <c r="P940" s="97"/>
      <c r="Q940" s="106"/>
      <c r="R940" s="100"/>
      <c r="S940" s="101"/>
      <c r="T940" s="563"/>
    </row>
    <row r="941" spans="1:20" ht="13.5" thickBot="1">
      <c r="A941" s="556"/>
      <c r="B941" s="559"/>
      <c r="C941" s="559"/>
      <c r="D941" s="114"/>
      <c r="E941" s="106">
        <f t="shared" si="508"/>
        <v>0</v>
      </c>
      <c r="F941" s="107"/>
      <c r="G941" s="107"/>
      <c r="H941" s="108"/>
      <c r="I941" s="108"/>
      <c r="J941" s="387"/>
      <c r="K941" s="388">
        <f t="shared" si="509"/>
        <v>0</v>
      </c>
      <c r="L941" s="143">
        <f t="shared" si="510"/>
        <v>0</v>
      </c>
      <c r="M941" s="143">
        <f t="shared" si="511"/>
        <v>0</v>
      </c>
      <c r="N941" s="143">
        <f t="shared" si="512"/>
        <v>0</v>
      </c>
      <c r="O941" s="144">
        <f t="shared" si="513"/>
        <v>0</v>
      </c>
      <c r="P941" s="115"/>
      <c r="Q941" s="267"/>
      <c r="R941" s="116"/>
      <c r="S941" s="117"/>
      <c r="T941" s="563"/>
    </row>
    <row r="942" spans="1:20" ht="13.5" thickBot="1">
      <c r="A942" s="556"/>
      <c r="B942" s="559"/>
      <c r="C942" s="559"/>
      <c r="D942" s="118" t="s">
        <v>657</v>
      </c>
      <c r="E942" s="393"/>
      <c r="F942" s="394"/>
      <c r="G942" s="394"/>
      <c r="H942" s="394"/>
      <c r="I942" s="394"/>
      <c r="J942" s="382">
        <f aca="true" t="shared" si="514" ref="J942:O942">SUM(J932:J941)</f>
        <v>0</v>
      </c>
      <c r="K942" s="383">
        <f t="shared" si="514"/>
        <v>0</v>
      </c>
      <c r="L942" s="121">
        <f t="shared" si="514"/>
        <v>0</v>
      </c>
      <c r="M942" s="121">
        <f t="shared" si="514"/>
        <v>0</v>
      </c>
      <c r="N942" s="121">
        <f t="shared" si="514"/>
        <v>0</v>
      </c>
      <c r="O942" s="122">
        <f t="shared" si="514"/>
        <v>0</v>
      </c>
      <c r="P942" s="123">
        <f>SUM(P934:P941)</f>
        <v>0</v>
      </c>
      <c r="Q942" s="120">
        <f>SUM(Q934:Q941)</f>
        <v>0</v>
      </c>
      <c r="R942" s="121"/>
      <c r="S942" s="122"/>
      <c r="T942" s="563"/>
    </row>
    <row r="943" spans="1:20" ht="13.5" thickBot="1">
      <c r="A943" s="557"/>
      <c r="B943" s="560"/>
      <c r="C943" s="560"/>
      <c r="D943" s="118" t="s">
        <v>824</v>
      </c>
      <c r="E943" s="393"/>
      <c r="F943" s="394"/>
      <c r="G943" s="394"/>
      <c r="H943" s="394"/>
      <c r="I943" s="394"/>
      <c r="J943" s="402"/>
      <c r="K943" s="384">
        <f>K895-K942</f>
        <v>648</v>
      </c>
      <c r="L943" s="369">
        <f>L895-L942</f>
        <v>0</v>
      </c>
      <c r="M943" s="369">
        <f>M895-M942</f>
        <v>0</v>
      </c>
      <c r="N943" s="369">
        <f>N895-N942</f>
        <v>162</v>
      </c>
      <c r="O943" s="385">
        <f>O895-O942</f>
        <v>25</v>
      </c>
      <c r="P943" s="370"/>
      <c r="Q943" s="371"/>
      <c r="R943" s="372"/>
      <c r="S943" s="373"/>
      <c r="T943" s="564"/>
    </row>
    <row r="944" spans="1:20" ht="13.5" thickTop="1">
      <c r="A944" s="555">
        <f>A932+1</f>
        <v>39248</v>
      </c>
      <c r="B944" s="565" t="s">
        <v>139</v>
      </c>
      <c r="C944" s="566" t="str">
        <f>$C896</f>
        <v>Szénhidrát</v>
      </c>
      <c r="D944" s="85"/>
      <c r="E944" s="86">
        <f aca="true" t="shared" si="515" ref="E944:E953">F944*4+G944*9+H944*4</f>
        <v>0</v>
      </c>
      <c r="F944" s="87"/>
      <c r="G944" s="87"/>
      <c r="H944" s="88"/>
      <c r="I944" s="88"/>
      <c r="J944" s="378"/>
      <c r="K944" s="381">
        <f aca="true" t="shared" si="516" ref="K944:K953">E944/100*$J944</f>
        <v>0</v>
      </c>
      <c r="L944" s="130">
        <f aca="true" t="shared" si="517" ref="L944:L953">F944/100*$J944</f>
        <v>0</v>
      </c>
      <c r="M944" s="130">
        <f aca="true" t="shared" si="518" ref="M944:M953">G944/100*$J944</f>
        <v>0</v>
      </c>
      <c r="N944" s="130">
        <f aca="true" t="shared" si="519" ref="N944:N953">H944/100*$J944</f>
        <v>0</v>
      </c>
      <c r="O944" s="282">
        <f aca="true" t="shared" si="520" ref="O944:O953">I944/100*$J944</f>
        <v>0</v>
      </c>
      <c r="P944" s="91">
        <f>5.2*R944</f>
        <v>0</v>
      </c>
      <c r="Q944" s="127">
        <f>54/490*P944</f>
        <v>0</v>
      </c>
      <c r="R944" s="92"/>
      <c r="S944" s="93" t="s">
        <v>117</v>
      </c>
      <c r="T944" s="562">
        <f>Súlygrafikon!F80</f>
        <v>0</v>
      </c>
    </row>
    <row r="945" spans="1:20" ht="12.75">
      <c r="A945" s="556"/>
      <c r="B945" s="559"/>
      <c r="C945" s="559"/>
      <c r="D945" s="95"/>
      <c r="E945" s="86">
        <f t="shared" si="515"/>
        <v>0</v>
      </c>
      <c r="F945" s="87"/>
      <c r="G945" s="87"/>
      <c r="H945" s="88"/>
      <c r="I945" s="88"/>
      <c r="J945" s="380"/>
      <c r="K945" s="381">
        <f t="shared" si="516"/>
        <v>0</v>
      </c>
      <c r="L945" s="130">
        <f t="shared" si="517"/>
        <v>0</v>
      </c>
      <c r="M945" s="130">
        <f t="shared" si="518"/>
        <v>0</v>
      </c>
      <c r="N945" s="130">
        <f t="shared" si="519"/>
        <v>0</v>
      </c>
      <c r="O945" s="99">
        <f t="shared" si="520"/>
        <v>0</v>
      </c>
      <c r="P945" s="97">
        <f>8.2*R945</f>
        <v>0</v>
      </c>
      <c r="Q945" s="106">
        <f>54/490*P945</f>
        <v>0</v>
      </c>
      <c r="R945" s="100"/>
      <c r="S945" s="101" t="s">
        <v>118</v>
      </c>
      <c r="T945" s="563"/>
    </row>
    <row r="946" spans="1:20" ht="12.75">
      <c r="A946" s="556"/>
      <c r="B946" s="559"/>
      <c r="C946" s="559"/>
      <c r="D946" s="105"/>
      <c r="E946" s="106">
        <f t="shared" si="515"/>
        <v>0</v>
      </c>
      <c r="F946" s="107"/>
      <c r="G946" s="107"/>
      <c r="H946" s="108"/>
      <c r="I946" s="88"/>
      <c r="J946" s="380"/>
      <c r="K946" s="381">
        <f t="shared" si="516"/>
        <v>0</v>
      </c>
      <c r="L946" s="130">
        <f t="shared" si="517"/>
        <v>0</v>
      </c>
      <c r="M946" s="130">
        <f t="shared" si="518"/>
        <v>0</v>
      </c>
      <c r="N946" s="130">
        <f t="shared" si="519"/>
        <v>0</v>
      </c>
      <c r="O946" s="99">
        <f t="shared" si="520"/>
        <v>0</v>
      </c>
      <c r="P946" s="97">
        <f>11.2*R946</f>
        <v>0</v>
      </c>
      <c r="Q946" s="106">
        <f>54/490*P946</f>
        <v>0</v>
      </c>
      <c r="R946" s="100"/>
      <c r="S946" s="101" t="s">
        <v>119</v>
      </c>
      <c r="T946" s="563"/>
    </row>
    <row r="947" spans="1:20" ht="12.75">
      <c r="A947" s="556"/>
      <c r="B947" s="559"/>
      <c r="C947" s="559"/>
      <c r="D947" s="95"/>
      <c r="E947" s="106">
        <f t="shared" si="515"/>
        <v>0</v>
      </c>
      <c r="F947" s="107"/>
      <c r="G947" s="107"/>
      <c r="H947" s="108"/>
      <c r="I947" s="88"/>
      <c r="J947" s="380"/>
      <c r="K947" s="381">
        <f t="shared" si="516"/>
        <v>0</v>
      </c>
      <c r="L947" s="130">
        <f t="shared" si="517"/>
        <v>0</v>
      </c>
      <c r="M947" s="130">
        <f t="shared" si="518"/>
        <v>0</v>
      </c>
      <c r="N947" s="130">
        <f t="shared" si="519"/>
        <v>0</v>
      </c>
      <c r="O947" s="99">
        <f t="shared" si="520"/>
        <v>0</v>
      </c>
      <c r="P947" s="97">
        <f>19.4*R947</f>
        <v>0</v>
      </c>
      <c r="Q947" s="106">
        <f>54/490*P947</f>
        <v>0</v>
      </c>
      <c r="R947" s="100"/>
      <c r="S947" s="101" t="s">
        <v>121</v>
      </c>
      <c r="T947" s="563"/>
    </row>
    <row r="948" spans="1:20" ht="12.75">
      <c r="A948" s="556"/>
      <c r="B948" s="559"/>
      <c r="C948" s="559"/>
      <c r="D948" s="95"/>
      <c r="E948" s="106">
        <f t="shared" si="515"/>
        <v>0</v>
      </c>
      <c r="F948" s="107"/>
      <c r="G948" s="107"/>
      <c r="H948" s="108"/>
      <c r="I948" s="88"/>
      <c r="J948" s="380"/>
      <c r="K948" s="381">
        <f t="shared" si="516"/>
        <v>0</v>
      </c>
      <c r="L948" s="130">
        <f t="shared" si="517"/>
        <v>0</v>
      </c>
      <c r="M948" s="130">
        <f t="shared" si="518"/>
        <v>0</v>
      </c>
      <c r="N948" s="130">
        <f t="shared" si="519"/>
        <v>0</v>
      </c>
      <c r="O948" s="99">
        <f t="shared" si="520"/>
        <v>0</v>
      </c>
      <c r="P948" s="97"/>
      <c r="Q948" s="106"/>
      <c r="R948" s="100"/>
      <c r="S948" s="101"/>
      <c r="T948" s="563"/>
    </row>
    <row r="949" spans="1:20" ht="12.75">
      <c r="A949" s="556"/>
      <c r="B949" s="559"/>
      <c r="C949" s="559"/>
      <c r="D949" s="95"/>
      <c r="E949" s="106">
        <f t="shared" si="515"/>
        <v>0</v>
      </c>
      <c r="F949" s="107"/>
      <c r="G949" s="107"/>
      <c r="H949" s="108"/>
      <c r="I949" s="88"/>
      <c r="J949" s="380"/>
      <c r="K949" s="381">
        <f t="shared" si="516"/>
        <v>0</v>
      </c>
      <c r="L949" s="130">
        <f t="shared" si="517"/>
        <v>0</v>
      </c>
      <c r="M949" s="130">
        <f t="shared" si="518"/>
        <v>0</v>
      </c>
      <c r="N949" s="130">
        <f t="shared" si="519"/>
        <v>0</v>
      </c>
      <c r="O949" s="99">
        <f t="shared" si="520"/>
        <v>0</v>
      </c>
      <c r="P949" s="97"/>
      <c r="Q949" s="106"/>
      <c r="R949" s="100"/>
      <c r="S949" s="101"/>
      <c r="T949" s="563"/>
    </row>
    <row r="950" spans="1:20" ht="12.75">
      <c r="A950" s="556"/>
      <c r="B950" s="559"/>
      <c r="C950" s="559"/>
      <c r="D950" s="146"/>
      <c r="E950" s="142">
        <f t="shared" si="515"/>
        <v>0</v>
      </c>
      <c r="F950" s="147"/>
      <c r="G950" s="147"/>
      <c r="H950" s="148"/>
      <c r="I950" s="286"/>
      <c r="J950" s="389"/>
      <c r="K950" s="381">
        <f t="shared" si="516"/>
        <v>0</v>
      </c>
      <c r="L950" s="130">
        <f t="shared" si="517"/>
        <v>0</v>
      </c>
      <c r="M950" s="130">
        <f t="shared" si="518"/>
        <v>0</v>
      </c>
      <c r="N950" s="130">
        <f t="shared" si="519"/>
        <v>0</v>
      </c>
      <c r="O950" s="99">
        <f t="shared" si="520"/>
        <v>0</v>
      </c>
      <c r="P950" s="97"/>
      <c r="Q950" s="106"/>
      <c r="R950" s="100"/>
      <c r="S950" s="101"/>
      <c r="T950" s="563"/>
    </row>
    <row r="951" spans="1:20" ht="12.75">
      <c r="A951" s="556"/>
      <c r="B951" s="559"/>
      <c r="C951" s="559"/>
      <c r="D951" s="150"/>
      <c r="E951" s="142">
        <f t="shared" si="515"/>
        <v>0</v>
      </c>
      <c r="F951" s="147"/>
      <c r="G951" s="147"/>
      <c r="H951" s="148"/>
      <c r="I951" s="286"/>
      <c r="J951" s="390"/>
      <c r="K951" s="381">
        <f t="shared" si="516"/>
        <v>0</v>
      </c>
      <c r="L951" s="130">
        <f t="shared" si="517"/>
        <v>0</v>
      </c>
      <c r="M951" s="130">
        <f t="shared" si="518"/>
        <v>0</v>
      </c>
      <c r="N951" s="130">
        <f t="shared" si="519"/>
        <v>0</v>
      </c>
      <c r="O951" s="99">
        <f t="shared" si="520"/>
        <v>0</v>
      </c>
      <c r="P951" s="97"/>
      <c r="Q951" s="106"/>
      <c r="R951" s="100"/>
      <c r="S951" s="101"/>
      <c r="T951" s="563"/>
    </row>
    <row r="952" spans="1:20" ht="12.75">
      <c r="A952" s="556"/>
      <c r="B952" s="559"/>
      <c r="C952" s="559"/>
      <c r="D952" s="110"/>
      <c r="E952" s="106">
        <f t="shared" si="515"/>
        <v>0</v>
      </c>
      <c r="F952" s="107"/>
      <c r="G952" s="107"/>
      <c r="H952" s="108"/>
      <c r="I952" s="286"/>
      <c r="J952" s="380"/>
      <c r="K952" s="381">
        <f t="shared" si="516"/>
        <v>0</v>
      </c>
      <c r="L952" s="130">
        <f t="shared" si="517"/>
        <v>0</v>
      </c>
      <c r="M952" s="130">
        <f t="shared" si="518"/>
        <v>0</v>
      </c>
      <c r="N952" s="130">
        <f t="shared" si="519"/>
        <v>0</v>
      </c>
      <c r="O952" s="99">
        <f t="shared" si="520"/>
        <v>0</v>
      </c>
      <c r="P952" s="97"/>
      <c r="Q952" s="106"/>
      <c r="R952" s="100"/>
      <c r="S952" s="101"/>
      <c r="T952" s="563"/>
    </row>
    <row r="953" spans="1:20" ht="13.5" thickBot="1">
      <c r="A953" s="556"/>
      <c r="B953" s="559"/>
      <c r="C953" s="559"/>
      <c r="D953" s="357"/>
      <c r="E953" s="106">
        <f t="shared" si="515"/>
        <v>0</v>
      </c>
      <c r="F953" s="107"/>
      <c r="G953" s="107"/>
      <c r="H953" s="108"/>
      <c r="I953" s="108"/>
      <c r="J953" s="387"/>
      <c r="K953" s="388">
        <f t="shared" si="516"/>
        <v>0</v>
      </c>
      <c r="L953" s="143">
        <f t="shared" si="517"/>
        <v>0</v>
      </c>
      <c r="M953" s="143">
        <f t="shared" si="518"/>
        <v>0</v>
      </c>
      <c r="N953" s="143">
        <f t="shared" si="519"/>
        <v>0</v>
      </c>
      <c r="O953" s="144">
        <f t="shared" si="520"/>
        <v>0</v>
      </c>
      <c r="P953" s="115"/>
      <c r="Q953" s="267"/>
      <c r="R953" s="116"/>
      <c r="S953" s="117"/>
      <c r="T953" s="563"/>
    </row>
    <row r="954" spans="1:20" ht="13.5" thickBot="1">
      <c r="A954" s="556"/>
      <c r="B954" s="559"/>
      <c r="C954" s="559"/>
      <c r="D954" s="118" t="s">
        <v>657</v>
      </c>
      <c r="E954" s="393"/>
      <c r="F954" s="394"/>
      <c r="G954" s="394"/>
      <c r="H954" s="394"/>
      <c r="I954" s="394"/>
      <c r="J954" s="382">
        <f aca="true" t="shared" si="521" ref="J954:O954">SUM(J944:J953)</f>
        <v>0</v>
      </c>
      <c r="K954" s="383">
        <f t="shared" si="521"/>
        <v>0</v>
      </c>
      <c r="L954" s="121">
        <f t="shared" si="521"/>
        <v>0</v>
      </c>
      <c r="M954" s="121">
        <f t="shared" si="521"/>
        <v>0</v>
      </c>
      <c r="N954" s="121">
        <f t="shared" si="521"/>
        <v>0</v>
      </c>
      <c r="O954" s="122">
        <f t="shared" si="521"/>
        <v>0</v>
      </c>
      <c r="P954" s="123">
        <f>SUM(P946:P953)</f>
        <v>0</v>
      </c>
      <c r="Q954" s="120">
        <f>SUM(Q946:Q953)</f>
        <v>0</v>
      </c>
      <c r="R954" s="121"/>
      <c r="S954" s="122"/>
      <c r="T954" s="563"/>
    </row>
    <row r="955" spans="1:20" ht="13.5" thickBot="1">
      <c r="A955" s="557"/>
      <c r="B955" s="560"/>
      <c r="C955" s="560"/>
      <c r="D955" s="118" t="s">
        <v>824</v>
      </c>
      <c r="E955" s="393"/>
      <c r="F955" s="394"/>
      <c r="G955" s="394"/>
      <c r="H955" s="394"/>
      <c r="I955" s="394"/>
      <c r="J955" s="402"/>
      <c r="K955" s="384">
        <f>K895-K954</f>
        <v>648</v>
      </c>
      <c r="L955" s="369">
        <f>L895-L954</f>
        <v>0</v>
      </c>
      <c r="M955" s="369">
        <f>M895-M954</f>
        <v>0</v>
      </c>
      <c r="N955" s="369">
        <f>N895-N954</f>
        <v>162</v>
      </c>
      <c r="O955" s="385">
        <f>O895-O954</f>
        <v>25</v>
      </c>
      <c r="P955" s="370"/>
      <c r="Q955" s="371"/>
      <c r="R955" s="372"/>
      <c r="S955" s="373"/>
      <c r="T955" s="564"/>
    </row>
    <row r="956" spans="1:20" ht="13.5" thickTop="1">
      <c r="A956" s="555">
        <f>A944+1</f>
        <v>39249</v>
      </c>
      <c r="B956" s="558" t="s">
        <v>140</v>
      </c>
      <c r="C956" s="561" t="str">
        <f>$C908</f>
        <v>Gyümölcs</v>
      </c>
      <c r="D956" s="85"/>
      <c r="E956" s="86">
        <f aca="true" t="shared" si="522" ref="E956:E965">F956*4+G956*9+H956*4</f>
        <v>0</v>
      </c>
      <c r="F956" s="87"/>
      <c r="G956" s="87"/>
      <c r="H956" s="88"/>
      <c r="I956" s="88"/>
      <c r="J956" s="378"/>
      <c r="K956" s="386">
        <f aca="true" t="shared" si="523" ref="K956:K965">E956/100*$J956</f>
        <v>0</v>
      </c>
      <c r="L956" s="221">
        <f aca="true" t="shared" si="524" ref="L956:L965">F956/100*$J956</f>
        <v>0</v>
      </c>
      <c r="M956" s="221">
        <f aca="true" t="shared" si="525" ref="M956:M965">G956/100*$J956</f>
        <v>0</v>
      </c>
      <c r="N956" s="221">
        <f aca="true" t="shared" si="526" ref="N956:N965">H956/100*$J956</f>
        <v>0</v>
      </c>
      <c r="O956" s="129">
        <f aca="true" t="shared" si="527" ref="O956:O965">I956/100*$J956</f>
        <v>0</v>
      </c>
      <c r="P956" s="91">
        <f>5.2*R956</f>
        <v>0</v>
      </c>
      <c r="Q956" s="127">
        <f>54/490*P956</f>
        <v>0</v>
      </c>
      <c r="R956" s="92"/>
      <c r="S956" s="93" t="s">
        <v>117</v>
      </c>
      <c r="T956" s="562">
        <f>Súlygrafikon!F81</f>
        <v>0</v>
      </c>
    </row>
    <row r="957" spans="1:20" ht="12.75">
      <c r="A957" s="556"/>
      <c r="B957" s="559"/>
      <c r="C957" s="559"/>
      <c r="D957" s="95"/>
      <c r="E957" s="86">
        <f t="shared" si="522"/>
        <v>0</v>
      </c>
      <c r="F957" s="87"/>
      <c r="G957" s="87"/>
      <c r="H957" s="88"/>
      <c r="I957" s="88"/>
      <c r="J957" s="380"/>
      <c r="K957" s="381">
        <f t="shared" si="523"/>
        <v>0</v>
      </c>
      <c r="L957" s="130">
        <f t="shared" si="524"/>
        <v>0</v>
      </c>
      <c r="M957" s="130">
        <f t="shared" si="525"/>
        <v>0</v>
      </c>
      <c r="N957" s="130">
        <f t="shared" si="526"/>
        <v>0</v>
      </c>
      <c r="O957" s="99">
        <f t="shared" si="527"/>
        <v>0</v>
      </c>
      <c r="P957" s="97">
        <f>8.2*R957</f>
        <v>0</v>
      </c>
      <c r="Q957" s="106">
        <f>54/490*P957</f>
        <v>0</v>
      </c>
      <c r="R957" s="100"/>
      <c r="S957" s="101" t="s">
        <v>118</v>
      </c>
      <c r="T957" s="563"/>
    </row>
    <row r="958" spans="1:20" ht="12.75">
      <c r="A958" s="556"/>
      <c r="B958" s="559"/>
      <c r="C958" s="559"/>
      <c r="D958" s="105"/>
      <c r="E958" s="106">
        <f t="shared" si="522"/>
        <v>0</v>
      </c>
      <c r="F958" s="107"/>
      <c r="G958" s="107"/>
      <c r="H958" s="108"/>
      <c r="I958" s="88"/>
      <c r="J958" s="380"/>
      <c r="K958" s="381">
        <f t="shared" si="523"/>
        <v>0</v>
      </c>
      <c r="L958" s="130">
        <f t="shared" si="524"/>
        <v>0</v>
      </c>
      <c r="M958" s="130">
        <f t="shared" si="525"/>
        <v>0</v>
      </c>
      <c r="N958" s="130">
        <f t="shared" si="526"/>
        <v>0</v>
      </c>
      <c r="O958" s="99">
        <f t="shared" si="527"/>
        <v>0</v>
      </c>
      <c r="P958" s="97">
        <f>11.2*R958</f>
        <v>0</v>
      </c>
      <c r="Q958" s="106">
        <f>54/490*P958</f>
        <v>0</v>
      </c>
      <c r="R958" s="100"/>
      <c r="S958" s="101" t="s">
        <v>119</v>
      </c>
      <c r="T958" s="563"/>
    </row>
    <row r="959" spans="1:20" ht="12.75">
      <c r="A959" s="556"/>
      <c r="B959" s="559"/>
      <c r="C959" s="559"/>
      <c r="D959" s="95"/>
      <c r="E959" s="106">
        <f t="shared" si="522"/>
        <v>0</v>
      </c>
      <c r="F959" s="107"/>
      <c r="G959" s="107"/>
      <c r="H959" s="108"/>
      <c r="I959" s="88"/>
      <c r="J959" s="380"/>
      <c r="K959" s="381">
        <f t="shared" si="523"/>
        <v>0</v>
      </c>
      <c r="L959" s="130">
        <f t="shared" si="524"/>
        <v>0</v>
      </c>
      <c r="M959" s="130">
        <f t="shared" si="525"/>
        <v>0</v>
      </c>
      <c r="N959" s="130">
        <f t="shared" si="526"/>
        <v>0</v>
      </c>
      <c r="O959" s="99">
        <f t="shared" si="527"/>
        <v>0</v>
      </c>
      <c r="P959" s="97">
        <f>19.4*R959</f>
        <v>0</v>
      </c>
      <c r="Q959" s="106">
        <f>54/490*P959</f>
        <v>0</v>
      </c>
      <c r="R959" s="100"/>
      <c r="S959" s="101" t="s">
        <v>121</v>
      </c>
      <c r="T959" s="563"/>
    </row>
    <row r="960" spans="1:20" ht="12.75">
      <c r="A960" s="556"/>
      <c r="B960" s="559"/>
      <c r="C960" s="559"/>
      <c r="D960" s="95"/>
      <c r="E960" s="106">
        <f t="shared" si="522"/>
        <v>0</v>
      </c>
      <c r="F960" s="107"/>
      <c r="G960" s="107"/>
      <c r="H960" s="108"/>
      <c r="I960" s="88"/>
      <c r="J960" s="380"/>
      <c r="K960" s="381">
        <f t="shared" si="523"/>
        <v>0</v>
      </c>
      <c r="L960" s="130">
        <f t="shared" si="524"/>
        <v>0</v>
      </c>
      <c r="M960" s="130">
        <f t="shared" si="525"/>
        <v>0</v>
      </c>
      <c r="N960" s="130">
        <f t="shared" si="526"/>
        <v>0</v>
      </c>
      <c r="O960" s="99">
        <f t="shared" si="527"/>
        <v>0</v>
      </c>
      <c r="P960" s="97"/>
      <c r="Q960" s="106"/>
      <c r="R960" s="100"/>
      <c r="S960" s="101"/>
      <c r="T960" s="563"/>
    </row>
    <row r="961" spans="1:20" ht="12.75">
      <c r="A961" s="556"/>
      <c r="B961" s="559"/>
      <c r="C961" s="559"/>
      <c r="D961" s="110"/>
      <c r="E961" s="106">
        <f t="shared" si="522"/>
        <v>0</v>
      </c>
      <c r="F961" s="107"/>
      <c r="G961" s="107"/>
      <c r="H961" s="108"/>
      <c r="I961" s="88"/>
      <c r="J961" s="380"/>
      <c r="K961" s="381">
        <f t="shared" si="523"/>
        <v>0</v>
      </c>
      <c r="L961" s="130">
        <f t="shared" si="524"/>
        <v>0</v>
      </c>
      <c r="M961" s="130">
        <f t="shared" si="525"/>
        <v>0</v>
      </c>
      <c r="N961" s="130">
        <f t="shared" si="526"/>
        <v>0</v>
      </c>
      <c r="O961" s="99">
        <f t="shared" si="527"/>
        <v>0</v>
      </c>
      <c r="P961" s="97"/>
      <c r="Q961" s="106"/>
      <c r="R961" s="100"/>
      <c r="S961" s="101"/>
      <c r="T961" s="563"/>
    </row>
    <row r="962" spans="1:20" ht="12.75">
      <c r="A962" s="556"/>
      <c r="B962" s="559"/>
      <c r="C962" s="559"/>
      <c r="D962" s="105"/>
      <c r="E962" s="106">
        <f t="shared" si="522"/>
        <v>0</v>
      </c>
      <c r="F962" s="107"/>
      <c r="G962" s="107"/>
      <c r="H962" s="108"/>
      <c r="I962" s="88"/>
      <c r="J962" s="380"/>
      <c r="K962" s="381">
        <f t="shared" si="523"/>
        <v>0</v>
      </c>
      <c r="L962" s="130">
        <f t="shared" si="524"/>
        <v>0</v>
      </c>
      <c r="M962" s="130">
        <f t="shared" si="525"/>
        <v>0</v>
      </c>
      <c r="N962" s="130">
        <f t="shared" si="526"/>
        <v>0</v>
      </c>
      <c r="O962" s="99">
        <f t="shared" si="527"/>
        <v>0</v>
      </c>
      <c r="P962" s="97"/>
      <c r="Q962" s="106"/>
      <c r="R962" s="100"/>
      <c r="S962" s="101"/>
      <c r="T962" s="563"/>
    </row>
    <row r="963" spans="1:20" ht="12.75">
      <c r="A963" s="556"/>
      <c r="B963" s="559"/>
      <c r="C963" s="559"/>
      <c r="D963" s="95"/>
      <c r="E963" s="142">
        <f t="shared" si="522"/>
        <v>0</v>
      </c>
      <c r="F963" s="107"/>
      <c r="G963" s="107"/>
      <c r="H963" s="108"/>
      <c r="I963" s="88"/>
      <c r="J963" s="387"/>
      <c r="K963" s="381">
        <f t="shared" si="523"/>
        <v>0</v>
      </c>
      <c r="L963" s="130">
        <f t="shared" si="524"/>
        <v>0</v>
      </c>
      <c r="M963" s="130">
        <f t="shared" si="525"/>
        <v>0</v>
      </c>
      <c r="N963" s="130">
        <f t="shared" si="526"/>
        <v>0</v>
      </c>
      <c r="O963" s="99">
        <f t="shared" si="527"/>
        <v>0</v>
      </c>
      <c r="P963" s="97"/>
      <c r="Q963" s="106"/>
      <c r="R963" s="100"/>
      <c r="S963" s="101"/>
      <c r="T963" s="563"/>
    </row>
    <row r="964" spans="1:20" ht="12.75">
      <c r="A964" s="556"/>
      <c r="B964" s="559"/>
      <c r="C964" s="559"/>
      <c r="D964" s="110"/>
      <c r="E964" s="142">
        <f t="shared" si="522"/>
        <v>0</v>
      </c>
      <c r="F964" s="107"/>
      <c r="G964" s="107"/>
      <c r="H964" s="108"/>
      <c r="I964" s="108"/>
      <c r="J964" s="387"/>
      <c r="K964" s="381">
        <f t="shared" si="523"/>
        <v>0</v>
      </c>
      <c r="L964" s="130">
        <f t="shared" si="524"/>
        <v>0</v>
      </c>
      <c r="M964" s="130">
        <f t="shared" si="525"/>
        <v>0</v>
      </c>
      <c r="N964" s="130">
        <f t="shared" si="526"/>
        <v>0</v>
      </c>
      <c r="O964" s="99">
        <f t="shared" si="527"/>
        <v>0</v>
      </c>
      <c r="P964" s="97"/>
      <c r="Q964" s="106"/>
      <c r="R964" s="100"/>
      <c r="S964" s="101"/>
      <c r="T964" s="563"/>
    </row>
    <row r="965" spans="1:20" ht="13.5" thickBot="1">
      <c r="A965" s="556"/>
      <c r="B965" s="559"/>
      <c r="C965" s="559"/>
      <c r="D965" s="357"/>
      <c r="E965" s="106">
        <f t="shared" si="522"/>
        <v>0</v>
      </c>
      <c r="F965" s="107"/>
      <c r="G965" s="107"/>
      <c r="H965" s="108"/>
      <c r="I965" s="108"/>
      <c r="J965" s="387"/>
      <c r="K965" s="381">
        <f t="shared" si="523"/>
        <v>0</v>
      </c>
      <c r="L965" s="130">
        <f t="shared" si="524"/>
        <v>0</v>
      </c>
      <c r="M965" s="130">
        <f t="shared" si="525"/>
        <v>0</v>
      </c>
      <c r="N965" s="130">
        <f t="shared" si="526"/>
        <v>0</v>
      </c>
      <c r="O965" s="144">
        <f t="shared" si="527"/>
        <v>0</v>
      </c>
      <c r="P965" s="115"/>
      <c r="Q965" s="267"/>
      <c r="R965" s="116"/>
      <c r="S965" s="117"/>
      <c r="T965" s="563"/>
    </row>
    <row r="966" spans="1:20" ht="13.5" thickBot="1">
      <c r="A966" s="556"/>
      <c r="B966" s="559"/>
      <c r="C966" s="559"/>
      <c r="D966" s="118" t="s">
        <v>657</v>
      </c>
      <c r="E966" s="393"/>
      <c r="F966" s="394"/>
      <c r="G966" s="394"/>
      <c r="H966" s="394"/>
      <c r="I966" s="394"/>
      <c r="J966" s="382">
        <f aca="true" t="shared" si="528" ref="J966:O966">SUM(J956:J965)</f>
        <v>0</v>
      </c>
      <c r="K966" s="383">
        <f t="shared" si="528"/>
        <v>0</v>
      </c>
      <c r="L966" s="121">
        <f t="shared" si="528"/>
        <v>0</v>
      </c>
      <c r="M966" s="121">
        <f t="shared" si="528"/>
        <v>0</v>
      </c>
      <c r="N966" s="121">
        <f t="shared" si="528"/>
        <v>0</v>
      </c>
      <c r="O966" s="122">
        <f t="shared" si="528"/>
        <v>0</v>
      </c>
      <c r="P966" s="123">
        <f>SUM(P958:P965)</f>
        <v>0</v>
      </c>
      <c r="Q966" s="120">
        <f>SUM(Q958:Q965)</f>
        <v>0</v>
      </c>
      <c r="R966" s="121"/>
      <c r="S966" s="122"/>
      <c r="T966" s="563"/>
    </row>
    <row r="967" spans="1:20" ht="13.5" thickBot="1">
      <c r="A967" s="557"/>
      <c r="B967" s="560"/>
      <c r="C967" s="560"/>
      <c r="D967" s="118" t="s">
        <v>824</v>
      </c>
      <c r="E967" s="393"/>
      <c r="F967" s="394"/>
      <c r="G967" s="394"/>
      <c r="H967" s="394"/>
      <c r="I967" s="394"/>
      <c r="J967" s="402"/>
      <c r="K967" s="384">
        <f>K895-K966</f>
        <v>648</v>
      </c>
      <c r="L967" s="369">
        <f>L895-L966</f>
        <v>0</v>
      </c>
      <c r="M967" s="369">
        <f>M895-M966</f>
        <v>0</v>
      </c>
      <c r="N967" s="369">
        <f>N895-N966</f>
        <v>162</v>
      </c>
      <c r="O967" s="385">
        <f>O895-O966</f>
        <v>25</v>
      </c>
      <c r="P967" s="370"/>
      <c r="Q967" s="371"/>
      <c r="R967" s="372"/>
      <c r="S967" s="373"/>
      <c r="T967" s="564"/>
    </row>
    <row r="968" spans="1:20" ht="13.5" thickTop="1">
      <c r="A968" s="555">
        <f>A956+1</f>
        <v>39250</v>
      </c>
      <c r="B968" s="558" t="s">
        <v>141</v>
      </c>
      <c r="C968" s="561" t="str">
        <f>$C920</f>
        <v>Protein</v>
      </c>
      <c r="D968" s="85"/>
      <c r="E968" s="127">
        <f aca="true" t="shared" si="529" ref="E968:E977">F968*4+G968*9+H968*4</f>
        <v>0</v>
      </c>
      <c r="F968" s="158"/>
      <c r="G968" s="158"/>
      <c r="H968" s="159"/>
      <c r="I968" s="159"/>
      <c r="J968" s="378"/>
      <c r="K968" s="386">
        <f aca="true" t="shared" si="530" ref="K968:K977">E968/100*$J968</f>
        <v>0</v>
      </c>
      <c r="L968" s="221">
        <f aca="true" t="shared" si="531" ref="L968:L977">F968/100*$J968</f>
        <v>0</v>
      </c>
      <c r="M968" s="221">
        <f aca="true" t="shared" si="532" ref="M968:M977">G968/100*$J968</f>
        <v>0</v>
      </c>
      <c r="N968" s="221">
        <f aca="true" t="shared" si="533" ref="N968:N977">H968/100*$J968</f>
        <v>0</v>
      </c>
      <c r="O968" s="129">
        <f aca="true" t="shared" si="534" ref="O968:O977">I968/100*$J968</f>
        <v>0</v>
      </c>
      <c r="P968" s="91">
        <f>5.2*R968</f>
        <v>0</v>
      </c>
      <c r="Q968" s="127">
        <f>54/490*P968</f>
        <v>0</v>
      </c>
      <c r="R968" s="92"/>
      <c r="S968" s="93" t="s">
        <v>117</v>
      </c>
      <c r="T968" s="562">
        <f>Súlygrafikon!F82</f>
        <v>0</v>
      </c>
    </row>
    <row r="969" spans="1:20" ht="12.75">
      <c r="A969" s="556"/>
      <c r="B969" s="559"/>
      <c r="C969" s="559"/>
      <c r="D969" s="110"/>
      <c r="E969" s="106">
        <f t="shared" si="529"/>
        <v>0</v>
      </c>
      <c r="F969" s="107"/>
      <c r="G969" s="107"/>
      <c r="H969" s="108"/>
      <c r="I969" s="108"/>
      <c r="J969" s="387"/>
      <c r="K969" s="381">
        <f t="shared" si="530"/>
        <v>0</v>
      </c>
      <c r="L969" s="130">
        <f t="shared" si="531"/>
        <v>0</v>
      </c>
      <c r="M969" s="130">
        <f t="shared" si="532"/>
        <v>0</v>
      </c>
      <c r="N969" s="130">
        <f t="shared" si="533"/>
        <v>0</v>
      </c>
      <c r="O969" s="99">
        <f t="shared" si="534"/>
        <v>0</v>
      </c>
      <c r="P969" s="97">
        <f>8.2*R969</f>
        <v>0</v>
      </c>
      <c r="Q969" s="106">
        <f>54/490*P969</f>
        <v>0</v>
      </c>
      <c r="R969" s="100"/>
      <c r="S969" s="101" t="s">
        <v>118</v>
      </c>
      <c r="T969" s="563"/>
    </row>
    <row r="970" spans="1:20" ht="12.75">
      <c r="A970" s="556"/>
      <c r="B970" s="559"/>
      <c r="C970" s="559"/>
      <c r="D970" s="105"/>
      <c r="E970" s="142">
        <f t="shared" si="529"/>
        <v>0</v>
      </c>
      <c r="F970" s="107"/>
      <c r="G970" s="107"/>
      <c r="H970" s="108"/>
      <c r="I970" s="108"/>
      <c r="J970" s="387"/>
      <c r="K970" s="381">
        <f t="shared" si="530"/>
        <v>0</v>
      </c>
      <c r="L970" s="130">
        <f t="shared" si="531"/>
        <v>0</v>
      </c>
      <c r="M970" s="130">
        <f t="shared" si="532"/>
        <v>0</v>
      </c>
      <c r="N970" s="130">
        <f t="shared" si="533"/>
        <v>0</v>
      </c>
      <c r="O970" s="99">
        <f t="shared" si="534"/>
        <v>0</v>
      </c>
      <c r="P970" s="97">
        <f>11.2*R970</f>
        <v>0</v>
      </c>
      <c r="Q970" s="106">
        <f>54/490*P970</f>
        <v>0</v>
      </c>
      <c r="R970" s="100"/>
      <c r="S970" s="101" t="s">
        <v>119</v>
      </c>
      <c r="T970" s="563"/>
    </row>
    <row r="971" spans="1:20" ht="12.75">
      <c r="A971" s="556"/>
      <c r="B971" s="559"/>
      <c r="C971" s="559"/>
      <c r="D971" s="110"/>
      <c r="E971" s="106">
        <f t="shared" si="529"/>
        <v>0</v>
      </c>
      <c r="F971" s="107"/>
      <c r="G971" s="107"/>
      <c r="H971" s="108"/>
      <c r="I971" s="108"/>
      <c r="J971" s="387"/>
      <c r="K971" s="381">
        <f t="shared" si="530"/>
        <v>0</v>
      </c>
      <c r="L971" s="130">
        <f t="shared" si="531"/>
        <v>0</v>
      </c>
      <c r="M971" s="130">
        <f t="shared" si="532"/>
        <v>0</v>
      </c>
      <c r="N971" s="130">
        <f t="shared" si="533"/>
        <v>0</v>
      </c>
      <c r="O971" s="99">
        <f t="shared" si="534"/>
        <v>0</v>
      </c>
      <c r="P971" s="97">
        <f>19.4*R971</f>
        <v>0</v>
      </c>
      <c r="Q971" s="106">
        <f>54/490*P971</f>
        <v>0</v>
      </c>
      <c r="R971" s="100"/>
      <c r="S971" s="101" t="s">
        <v>121</v>
      </c>
      <c r="T971" s="563"/>
    </row>
    <row r="972" spans="1:20" ht="12.75">
      <c r="A972" s="556"/>
      <c r="B972" s="559"/>
      <c r="C972" s="559"/>
      <c r="D972" s="110"/>
      <c r="E972" s="106">
        <f t="shared" si="529"/>
        <v>0</v>
      </c>
      <c r="F972" s="107"/>
      <c r="G972" s="107"/>
      <c r="H972" s="108"/>
      <c r="I972" s="88"/>
      <c r="J972" s="380"/>
      <c r="K972" s="381">
        <f t="shared" si="530"/>
        <v>0</v>
      </c>
      <c r="L972" s="130">
        <f t="shared" si="531"/>
        <v>0</v>
      </c>
      <c r="M972" s="130">
        <f t="shared" si="532"/>
        <v>0</v>
      </c>
      <c r="N972" s="130">
        <f t="shared" si="533"/>
        <v>0</v>
      </c>
      <c r="O972" s="99">
        <f t="shared" si="534"/>
        <v>0</v>
      </c>
      <c r="P972" s="97"/>
      <c r="Q972" s="106"/>
      <c r="R972" s="100"/>
      <c r="S972" s="101"/>
      <c r="T972" s="563"/>
    </row>
    <row r="973" spans="1:20" ht="12.75">
      <c r="A973" s="556"/>
      <c r="B973" s="559"/>
      <c r="C973" s="559"/>
      <c r="D973" s="110"/>
      <c r="E973" s="106">
        <f t="shared" si="529"/>
        <v>0</v>
      </c>
      <c r="F973" s="107"/>
      <c r="G973" s="107"/>
      <c r="H973" s="108"/>
      <c r="I973" s="108"/>
      <c r="J973" s="387"/>
      <c r="K973" s="381">
        <f t="shared" si="530"/>
        <v>0</v>
      </c>
      <c r="L973" s="130">
        <f t="shared" si="531"/>
        <v>0</v>
      </c>
      <c r="M973" s="130">
        <f t="shared" si="532"/>
        <v>0</v>
      </c>
      <c r="N973" s="130">
        <f t="shared" si="533"/>
        <v>0</v>
      </c>
      <c r="O973" s="99">
        <f t="shared" si="534"/>
        <v>0</v>
      </c>
      <c r="P973" s="97"/>
      <c r="Q973" s="106"/>
      <c r="R973" s="100"/>
      <c r="S973" s="101"/>
      <c r="T973" s="563"/>
    </row>
    <row r="974" spans="1:20" ht="12.75">
      <c r="A974" s="556"/>
      <c r="B974" s="559"/>
      <c r="C974" s="559"/>
      <c r="D974" s="105"/>
      <c r="E974" s="106">
        <f t="shared" si="529"/>
        <v>0</v>
      </c>
      <c r="F974" s="107"/>
      <c r="G974" s="107"/>
      <c r="H974" s="108"/>
      <c r="I974" s="108"/>
      <c r="J974" s="387"/>
      <c r="K974" s="381">
        <f t="shared" si="530"/>
        <v>0</v>
      </c>
      <c r="L974" s="130">
        <f t="shared" si="531"/>
        <v>0</v>
      </c>
      <c r="M974" s="130">
        <f t="shared" si="532"/>
        <v>0</v>
      </c>
      <c r="N974" s="130">
        <f t="shared" si="533"/>
        <v>0</v>
      </c>
      <c r="O974" s="99">
        <f t="shared" si="534"/>
        <v>0</v>
      </c>
      <c r="P974" s="97"/>
      <c r="Q974" s="106"/>
      <c r="R974" s="100"/>
      <c r="S974" s="101"/>
      <c r="T974" s="563"/>
    </row>
    <row r="975" spans="1:20" ht="12.75">
      <c r="A975" s="556"/>
      <c r="B975" s="559"/>
      <c r="C975" s="559"/>
      <c r="D975" s="110"/>
      <c r="E975" s="106">
        <f t="shared" si="529"/>
        <v>0</v>
      </c>
      <c r="F975" s="107"/>
      <c r="G975" s="107"/>
      <c r="H975" s="108"/>
      <c r="I975" s="88"/>
      <c r="J975" s="380"/>
      <c r="K975" s="381">
        <f t="shared" si="530"/>
        <v>0</v>
      </c>
      <c r="L975" s="130">
        <f t="shared" si="531"/>
        <v>0</v>
      </c>
      <c r="M975" s="130">
        <f t="shared" si="532"/>
        <v>0</v>
      </c>
      <c r="N975" s="130">
        <f t="shared" si="533"/>
        <v>0</v>
      </c>
      <c r="O975" s="99">
        <f t="shared" si="534"/>
        <v>0</v>
      </c>
      <c r="P975" s="97"/>
      <c r="Q975" s="106"/>
      <c r="R975" s="100"/>
      <c r="S975" s="101"/>
      <c r="T975" s="563"/>
    </row>
    <row r="976" spans="1:20" ht="12.75">
      <c r="A976" s="556"/>
      <c r="B976" s="559"/>
      <c r="C976" s="559"/>
      <c r="D976" s="110"/>
      <c r="E976" s="106">
        <f t="shared" si="529"/>
        <v>0</v>
      </c>
      <c r="F976" s="107"/>
      <c r="G976" s="107"/>
      <c r="H976" s="108"/>
      <c r="I976" s="108"/>
      <c r="J976" s="403"/>
      <c r="K976" s="381">
        <f t="shared" si="530"/>
        <v>0</v>
      </c>
      <c r="L976" s="130">
        <f t="shared" si="531"/>
        <v>0</v>
      </c>
      <c r="M976" s="130">
        <f t="shared" si="532"/>
        <v>0</v>
      </c>
      <c r="N976" s="130">
        <f t="shared" si="533"/>
        <v>0</v>
      </c>
      <c r="O976" s="99">
        <f t="shared" si="534"/>
        <v>0</v>
      </c>
      <c r="P976" s="97"/>
      <c r="Q976" s="106"/>
      <c r="R976" s="100"/>
      <c r="S976" s="101"/>
      <c r="T976" s="563"/>
    </row>
    <row r="977" spans="1:20" ht="13.5" thickBot="1">
      <c r="A977" s="556"/>
      <c r="B977" s="559"/>
      <c r="C977" s="559"/>
      <c r="D977" s="357"/>
      <c r="E977" s="106">
        <f t="shared" si="529"/>
        <v>0</v>
      </c>
      <c r="F977" s="107"/>
      <c r="G977" s="107"/>
      <c r="H977" s="108"/>
      <c r="I977" s="108"/>
      <c r="J977" s="387"/>
      <c r="K977" s="381">
        <f t="shared" si="530"/>
        <v>0</v>
      </c>
      <c r="L977" s="130">
        <f t="shared" si="531"/>
        <v>0</v>
      </c>
      <c r="M977" s="130">
        <f t="shared" si="532"/>
        <v>0</v>
      </c>
      <c r="N977" s="130">
        <f t="shared" si="533"/>
        <v>0</v>
      </c>
      <c r="O977" s="144">
        <f t="shared" si="534"/>
        <v>0</v>
      </c>
      <c r="P977" s="115"/>
      <c r="Q977" s="267"/>
      <c r="R977" s="116"/>
      <c r="S977" s="117"/>
      <c r="T977" s="563"/>
    </row>
    <row r="978" spans="1:20" ht="13.5" thickBot="1">
      <c r="A978" s="556"/>
      <c r="B978" s="559"/>
      <c r="C978" s="559"/>
      <c r="D978" s="118" t="s">
        <v>657</v>
      </c>
      <c r="E978" s="393"/>
      <c r="F978" s="394"/>
      <c r="G978" s="394"/>
      <c r="H978" s="394"/>
      <c r="I978" s="394"/>
      <c r="J978" s="382">
        <f aca="true" t="shared" si="535" ref="J978:O978">SUM(J968:J977)</f>
        <v>0</v>
      </c>
      <c r="K978" s="383">
        <f t="shared" si="535"/>
        <v>0</v>
      </c>
      <c r="L978" s="121">
        <f t="shared" si="535"/>
        <v>0</v>
      </c>
      <c r="M978" s="121">
        <f t="shared" si="535"/>
        <v>0</v>
      </c>
      <c r="N978" s="121">
        <f t="shared" si="535"/>
        <v>0</v>
      </c>
      <c r="O978" s="122">
        <f t="shared" si="535"/>
        <v>0</v>
      </c>
      <c r="P978" s="123">
        <f>SUM(P970:P977)</f>
        <v>0</v>
      </c>
      <c r="Q978" s="120">
        <f>SUM(Q970:Q977)</f>
        <v>0</v>
      </c>
      <c r="R978" s="121"/>
      <c r="S978" s="122"/>
      <c r="T978" s="563"/>
    </row>
    <row r="979" spans="1:20" ht="13.5" thickBot="1">
      <c r="A979" s="557"/>
      <c r="B979" s="560"/>
      <c r="C979" s="560"/>
      <c r="D979" s="118" t="s">
        <v>824</v>
      </c>
      <c r="E979" s="393"/>
      <c r="F979" s="394"/>
      <c r="G979" s="394"/>
      <c r="H979" s="394"/>
      <c r="I979" s="394"/>
      <c r="J979" s="402"/>
      <c r="K979" s="384">
        <f>K895-K978</f>
        <v>648</v>
      </c>
      <c r="L979" s="369">
        <f>L895-L978</f>
        <v>0</v>
      </c>
      <c r="M979" s="369">
        <f>M895-M978</f>
        <v>0</v>
      </c>
      <c r="N979" s="369">
        <f>N895-N978</f>
        <v>162</v>
      </c>
      <c r="O979" s="385">
        <f>O895-O978</f>
        <v>25</v>
      </c>
      <c r="P979" s="370"/>
      <c r="Q979" s="371"/>
      <c r="R979" s="372"/>
      <c r="S979" s="373"/>
      <c r="T979" s="564"/>
    </row>
    <row r="980" spans="1:20" ht="13.5" thickTop="1">
      <c r="A980" s="569" t="s">
        <v>648</v>
      </c>
      <c r="B980" s="570"/>
      <c r="C980" s="571"/>
      <c r="D980" s="575" t="s">
        <v>109</v>
      </c>
      <c r="E980" s="578" t="s">
        <v>649</v>
      </c>
      <c r="F980" s="579"/>
      <c r="G980" s="579"/>
      <c r="H980" s="579"/>
      <c r="I980" s="580"/>
      <c r="J980" s="578" t="s">
        <v>650</v>
      </c>
      <c r="K980" s="581"/>
      <c r="L980" s="581"/>
      <c r="M980" s="581"/>
      <c r="N980" s="581"/>
      <c r="O980" s="580"/>
      <c r="P980" s="223"/>
      <c r="Q980" s="265" t="s">
        <v>416</v>
      </c>
      <c r="R980" s="222"/>
      <c r="S980" s="224"/>
      <c r="T980" s="60" t="s">
        <v>447</v>
      </c>
    </row>
    <row r="981" spans="1:20" ht="13.5" thickBot="1">
      <c r="A981" s="572"/>
      <c r="B981" s="573"/>
      <c r="C981" s="574"/>
      <c r="D981" s="576"/>
      <c r="E981" s="63" t="s">
        <v>654</v>
      </c>
      <c r="F981" s="64" t="s">
        <v>656</v>
      </c>
      <c r="G981" s="64" t="s">
        <v>483</v>
      </c>
      <c r="H981" s="65" t="s">
        <v>655</v>
      </c>
      <c r="I981" s="65" t="s">
        <v>371</v>
      </c>
      <c r="J981" s="374" t="s">
        <v>651</v>
      </c>
      <c r="K981" s="64" t="s">
        <v>654</v>
      </c>
      <c r="L981" s="64" t="s">
        <v>656</v>
      </c>
      <c r="M981" s="64" t="s">
        <v>483</v>
      </c>
      <c r="N981" s="64" t="s">
        <v>655</v>
      </c>
      <c r="O981" s="365" t="s">
        <v>371</v>
      </c>
      <c r="P981" s="67" t="s">
        <v>419</v>
      </c>
      <c r="Q981" s="63" t="s">
        <v>417</v>
      </c>
      <c r="R981" s="64" t="s">
        <v>418</v>
      </c>
      <c r="S981" s="68" t="s">
        <v>110</v>
      </c>
      <c r="T981" s="69" t="s">
        <v>142</v>
      </c>
    </row>
    <row r="982" spans="1:20" ht="13.5" thickBot="1">
      <c r="A982" s="269" t="s">
        <v>388</v>
      </c>
      <c r="B982" s="268"/>
      <c r="C982" s="297">
        <f>C983*0.8</f>
        <v>0</v>
      </c>
      <c r="D982" s="577"/>
      <c r="E982" s="74" t="s">
        <v>653</v>
      </c>
      <c r="F982" s="75" t="s">
        <v>652</v>
      </c>
      <c r="G982" s="75" t="s">
        <v>652</v>
      </c>
      <c r="H982" s="76" t="s">
        <v>652</v>
      </c>
      <c r="I982" s="76" t="s">
        <v>652</v>
      </c>
      <c r="J982" s="375" t="s">
        <v>652</v>
      </c>
      <c r="K982" s="75" t="s">
        <v>653</v>
      </c>
      <c r="L982" s="75" t="s">
        <v>652</v>
      </c>
      <c r="M982" s="75" t="s">
        <v>652</v>
      </c>
      <c r="N982" s="75" t="s">
        <v>652</v>
      </c>
      <c r="O982" s="280" t="s">
        <v>652</v>
      </c>
      <c r="P982" s="79" t="s">
        <v>112</v>
      </c>
      <c r="Q982" s="266" t="s">
        <v>652</v>
      </c>
      <c r="R982" s="80" t="s">
        <v>113</v>
      </c>
      <c r="S982" s="81"/>
      <c r="T982" s="82"/>
    </row>
    <row r="983" spans="1:20" ht="13.5" thickBot="1">
      <c r="A983" s="225" t="s">
        <v>448</v>
      </c>
      <c r="B983" s="270"/>
      <c r="C983" s="271">
        <f>T968</f>
        <v>0</v>
      </c>
      <c r="D983" s="195" t="s">
        <v>114</v>
      </c>
      <c r="E983" s="196"/>
      <c r="F983" s="197"/>
      <c r="G983" s="197"/>
      <c r="H983" s="197"/>
      <c r="I983" s="395"/>
      <c r="J983" s="391"/>
      <c r="K983" s="359">
        <f>IF($T$4=1,(C983*10+900)*1.2,(C983*7+700)*1.2)</f>
        <v>1080</v>
      </c>
      <c r="L983" s="399">
        <f>IF($T$4=1,C983*1.3,C983*1.2)</f>
        <v>0</v>
      </c>
      <c r="M983" s="399">
        <f>L983/2</f>
        <v>0</v>
      </c>
      <c r="N983" s="399">
        <f>(K983-L983*4-M983*9)/4</f>
        <v>270</v>
      </c>
      <c r="O983" s="400">
        <v>25</v>
      </c>
      <c r="P983" s="193">
        <v>600</v>
      </c>
      <c r="Q983" s="283"/>
      <c r="R983" s="363">
        <v>30</v>
      </c>
      <c r="S983" s="362" t="s">
        <v>797</v>
      </c>
      <c r="T983" s="229">
        <f>T$4</f>
        <v>1</v>
      </c>
    </row>
    <row r="984" spans="1:20" ht="13.5" thickBot="1">
      <c r="A984" s="219" t="s">
        <v>389</v>
      </c>
      <c r="B984" s="272"/>
      <c r="C984" s="273">
        <v>60</v>
      </c>
      <c r="D984" s="198" t="s">
        <v>457</v>
      </c>
      <c r="E984" s="199"/>
      <c r="F984" s="200"/>
      <c r="G984" s="200"/>
      <c r="H984" s="200"/>
      <c r="I984" s="396"/>
      <c r="J984" s="392"/>
      <c r="K984" s="360">
        <f>K983*C984/100</f>
        <v>648</v>
      </c>
      <c r="L984" s="398">
        <f>L983*C984/100</f>
        <v>0</v>
      </c>
      <c r="M984" s="398">
        <f>M983*C984/100</f>
        <v>0</v>
      </c>
      <c r="N984" s="398">
        <f>N983*C984/100</f>
        <v>162</v>
      </c>
      <c r="O984" s="401">
        <v>25</v>
      </c>
      <c r="P984" s="194">
        <v>600</v>
      </c>
      <c r="Q984" s="284"/>
      <c r="R984" s="75">
        <f>(220-50)*0.6</f>
        <v>102</v>
      </c>
      <c r="S984" s="361" t="s">
        <v>796</v>
      </c>
      <c r="T984" s="228" t="s">
        <v>452</v>
      </c>
    </row>
    <row r="985" spans="1:20" ht="12.75">
      <c r="A985" s="555">
        <f>A968+1</f>
        <v>39251</v>
      </c>
      <c r="B985" s="567" t="s">
        <v>116</v>
      </c>
      <c r="C985" s="568" t="str">
        <f>$C932</f>
        <v>Keményítő</v>
      </c>
      <c r="D985" s="85"/>
      <c r="E985" s="86">
        <f aca="true" t="shared" si="536" ref="E985:E994">F985*4+G985*9+H985*4</f>
        <v>0</v>
      </c>
      <c r="F985" s="87"/>
      <c r="G985" s="87"/>
      <c r="H985" s="88"/>
      <c r="I985" s="88"/>
      <c r="J985" s="380"/>
      <c r="K985" s="379">
        <f aca="true" t="shared" si="537" ref="K985:K994">E985/100*$J985</f>
        <v>0</v>
      </c>
      <c r="L985" s="281">
        <f aca="true" t="shared" si="538" ref="L985:L994">F985/100*$J985</f>
        <v>0</v>
      </c>
      <c r="M985" s="281">
        <f aca="true" t="shared" si="539" ref="M985:M994">G985/100*$J985</f>
        <v>0</v>
      </c>
      <c r="N985" s="281">
        <f aca="true" t="shared" si="540" ref="N985:N994">H985/100*$J985</f>
        <v>0</v>
      </c>
      <c r="O985" s="90">
        <f aca="true" t="shared" si="541" ref="O985:O994">I985/100*$J985</f>
        <v>0</v>
      </c>
      <c r="P985" s="91">
        <f>5.2*R985</f>
        <v>0</v>
      </c>
      <c r="Q985" s="127">
        <f>54/490*P985</f>
        <v>0</v>
      </c>
      <c r="R985" s="92"/>
      <c r="S985" s="93" t="s">
        <v>117</v>
      </c>
      <c r="T985" s="562">
        <f>Súlygrafikon!F83</f>
        <v>0</v>
      </c>
    </row>
    <row r="986" spans="1:20" ht="12.75">
      <c r="A986" s="556"/>
      <c r="B986" s="559"/>
      <c r="C986" s="559"/>
      <c r="D986" s="95"/>
      <c r="E986" s="86">
        <f t="shared" si="536"/>
        <v>0</v>
      </c>
      <c r="F986" s="87"/>
      <c r="G986" s="87"/>
      <c r="H986" s="88"/>
      <c r="I986" s="88"/>
      <c r="J986" s="380"/>
      <c r="K986" s="381">
        <f t="shared" si="537"/>
        <v>0</v>
      </c>
      <c r="L986" s="130">
        <f t="shared" si="538"/>
        <v>0</v>
      </c>
      <c r="M986" s="130">
        <f t="shared" si="539"/>
        <v>0</v>
      </c>
      <c r="N986" s="130">
        <f t="shared" si="540"/>
        <v>0</v>
      </c>
      <c r="O986" s="99">
        <f t="shared" si="541"/>
        <v>0</v>
      </c>
      <c r="P986" s="97">
        <f>8.2*R986</f>
        <v>0</v>
      </c>
      <c r="Q986" s="106">
        <f>54/490*P986</f>
        <v>0</v>
      </c>
      <c r="R986" s="100"/>
      <c r="S986" s="101" t="s">
        <v>118</v>
      </c>
      <c r="T986" s="563"/>
    </row>
    <row r="987" spans="1:20" ht="12.75">
      <c r="A987" s="556"/>
      <c r="B987" s="559"/>
      <c r="C987" s="559"/>
      <c r="D987" s="105"/>
      <c r="E987" s="106">
        <f t="shared" si="536"/>
        <v>0</v>
      </c>
      <c r="F987" s="107"/>
      <c r="G987" s="107"/>
      <c r="H987" s="108"/>
      <c r="I987" s="88"/>
      <c r="J987" s="380"/>
      <c r="K987" s="381">
        <f t="shared" si="537"/>
        <v>0</v>
      </c>
      <c r="L987" s="130">
        <f t="shared" si="538"/>
        <v>0</v>
      </c>
      <c r="M987" s="130">
        <f t="shared" si="539"/>
        <v>0</v>
      </c>
      <c r="N987" s="130">
        <f t="shared" si="540"/>
        <v>0</v>
      </c>
      <c r="O987" s="99">
        <f t="shared" si="541"/>
        <v>0</v>
      </c>
      <c r="P987" s="97">
        <f>11.2*R987</f>
        <v>0</v>
      </c>
      <c r="Q987" s="106">
        <f>54/490*P987</f>
        <v>0</v>
      </c>
      <c r="R987" s="100"/>
      <c r="S987" s="101" t="s">
        <v>119</v>
      </c>
      <c r="T987" s="563"/>
    </row>
    <row r="988" spans="1:20" ht="12.75">
      <c r="A988" s="556"/>
      <c r="B988" s="559"/>
      <c r="C988" s="559"/>
      <c r="D988" s="110"/>
      <c r="E988" s="106">
        <f t="shared" si="536"/>
        <v>0</v>
      </c>
      <c r="F988" s="107"/>
      <c r="G988" s="107"/>
      <c r="H988" s="108"/>
      <c r="I988" s="88"/>
      <c r="J988" s="380"/>
      <c r="K988" s="381">
        <f t="shared" si="537"/>
        <v>0</v>
      </c>
      <c r="L988" s="130">
        <f t="shared" si="538"/>
        <v>0</v>
      </c>
      <c r="M988" s="130">
        <f t="shared" si="539"/>
        <v>0</v>
      </c>
      <c r="N988" s="130">
        <f t="shared" si="540"/>
        <v>0</v>
      </c>
      <c r="O988" s="99">
        <f t="shared" si="541"/>
        <v>0</v>
      </c>
      <c r="P988" s="97">
        <f>19.4*R988</f>
        <v>0</v>
      </c>
      <c r="Q988" s="106">
        <f>54/490*P988</f>
        <v>0</v>
      </c>
      <c r="R988" s="100"/>
      <c r="S988" s="101" t="s">
        <v>121</v>
      </c>
      <c r="T988" s="563"/>
    </row>
    <row r="989" spans="1:20" ht="12.75">
      <c r="A989" s="556"/>
      <c r="B989" s="559"/>
      <c r="C989" s="559"/>
      <c r="D989" s="110"/>
      <c r="E989" s="106">
        <f t="shared" si="536"/>
        <v>0</v>
      </c>
      <c r="F989" s="107"/>
      <c r="G989" s="107"/>
      <c r="H989" s="108"/>
      <c r="I989" s="88"/>
      <c r="J989" s="380"/>
      <c r="K989" s="381">
        <f t="shared" si="537"/>
        <v>0</v>
      </c>
      <c r="L989" s="130">
        <f t="shared" si="538"/>
        <v>0</v>
      </c>
      <c r="M989" s="130">
        <f t="shared" si="539"/>
        <v>0</v>
      </c>
      <c r="N989" s="130">
        <f t="shared" si="540"/>
        <v>0</v>
      </c>
      <c r="O989" s="99">
        <f t="shared" si="541"/>
        <v>0</v>
      </c>
      <c r="P989" s="97"/>
      <c r="Q989" s="106"/>
      <c r="R989" s="100"/>
      <c r="S989" s="101"/>
      <c r="T989" s="563"/>
    </row>
    <row r="990" spans="1:20" ht="12.75">
      <c r="A990" s="556"/>
      <c r="B990" s="559"/>
      <c r="C990" s="559"/>
      <c r="D990" s="110"/>
      <c r="E990" s="106">
        <f t="shared" si="536"/>
        <v>0</v>
      </c>
      <c r="F990" s="107"/>
      <c r="G990" s="107"/>
      <c r="H990" s="108"/>
      <c r="I990" s="88"/>
      <c r="J990" s="380"/>
      <c r="K990" s="381">
        <f t="shared" si="537"/>
        <v>0</v>
      </c>
      <c r="L990" s="130">
        <f t="shared" si="538"/>
        <v>0</v>
      </c>
      <c r="M990" s="130">
        <f t="shared" si="539"/>
        <v>0</v>
      </c>
      <c r="N990" s="130">
        <f t="shared" si="540"/>
        <v>0</v>
      </c>
      <c r="O990" s="99">
        <f t="shared" si="541"/>
        <v>0</v>
      </c>
      <c r="P990" s="97"/>
      <c r="Q990" s="106"/>
      <c r="R990" s="100"/>
      <c r="S990" s="101"/>
      <c r="T990" s="563"/>
    </row>
    <row r="991" spans="1:20" ht="12.75">
      <c r="A991" s="556"/>
      <c r="B991" s="559"/>
      <c r="C991" s="559"/>
      <c r="D991" s="105"/>
      <c r="E991" s="106">
        <f t="shared" si="536"/>
        <v>0</v>
      </c>
      <c r="F991" s="107"/>
      <c r="G991" s="107"/>
      <c r="H991" s="108"/>
      <c r="I991" s="88"/>
      <c r="J991" s="380"/>
      <c r="K991" s="381">
        <f t="shared" si="537"/>
        <v>0</v>
      </c>
      <c r="L991" s="130">
        <f t="shared" si="538"/>
        <v>0</v>
      </c>
      <c r="M991" s="130">
        <f t="shared" si="539"/>
        <v>0</v>
      </c>
      <c r="N991" s="130">
        <f t="shared" si="540"/>
        <v>0</v>
      </c>
      <c r="O991" s="99">
        <f t="shared" si="541"/>
        <v>0</v>
      </c>
      <c r="P991" s="97"/>
      <c r="Q991" s="106"/>
      <c r="R991" s="100"/>
      <c r="S991" s="101"/>
      <c r="T991" s="563"/>
    </row>
    <row r="992" spans="1:20" ht="12.75">
      <c r="A992" s="556"/>
      <c r="B992" s="559"/>
      <c r="C992" s="559"/>
      <c r="D992" s="110"/>
      <c r="E992" s="106">
        <f t="shared" si="536"/>
        <v>0</v>
      </c>
      <c r="F992" s="107"/>
      <c r="G992" s="107"/>
      <c r="H992" s="108"/>
      <c r="I992" s="88"/>
      <c r="J992" s="380"/>
      <c r="K992" s="381">
        <f t="shared" si="537"/>
        <v>0</v>
      </c>
      <c r="L992" s="130">
        <f t="shared" si="538"/>
        <v>0</v>
      </c>
      <c r="M992" s="130">
        <f t="shared" si="539"/>
        <v>0</v>
      </c>
      <c r="N992" s="130">
        <f t="shared" si="540"/>
        <v>0</v>
      </c>
      <c r="O992" s="99">
        <f t="shared" si="541"/>
        <v>0</v>
      </c>
      <c r="P992" s="97"/>
      <c r="Q992" s="106"/>
      <c r="R992" s="100"/>
      <c r="S992" s="101"/>
      <c r="T992" s="563"/>
    </row>
    <row r="993" spans="1:20" ht="12.75">
      <c r="A993" s="556"/>
      <c r="B993" s="559"/>
      <c r="C993" s="559"/>
      <c r="D993" s="110"/>
      <c r="E993" s="106">
        <f t="shared" si="536"/>
        <v>0</v>
      </c>
      <c r="F993" s="107"/>
      <c r="G993" s="107"/>
      <c r="H993" s="108"/>
      <c r="I993" s="88"/>
      <c r="J993" s="380"/>
      <c r="K993" s="381">
        <f t="shared" si="537"/>
        <v>0</v>
      </c>
      <c r="L993" s="130">
        <f t="shared" si="538"/>
        <v>0</v>
      </c>
      <c r="M993" s="130">
        <f t="shared" si="539"/>
        <v>0</v>
      </c>
      <c r="N993" s="130">
        <f t="shared" si="540"/>
        <v>0</v>
      </c>
      <c r="O993" s="99">
        <f t="shared" si="541"/>
        <v>0</v>
      </c>
      <c r="P993" s="97"/>
      <c r="Q993" s="106"/>
      <c r="R993" s="100"/>
      <c r="S993" s="101"/>
      <c r="T993" s="563"/>
    </row>
    <row r="994" spans="1:20" ht="13.5" thickBot="1">
      <c r="A994" s="556"/>
      <c r="B994" s="559"/>
      <c r="C994" s="559"/>
      <c r="D994" s="114"/>
      <c r="E994" s="106">
        <f t="shared" si="536"/>
        <v>0</v>
      </c>
      <c r="F994" s="107"/>
      <c r="G994" s="107"/>
      <c r="H994" s="108"/>
      <c r="I994" s="88"/>
      <c r="J994" s="380"/>
      <c r="K994" s="381">
        <f t="shared" si="537"/>
        <v>0</v>
      </c>
      <c r="L994" s="130">
        <f t="shared" si="538"/>
        <v>0</v>
      </c>
      <c r="M994" s="130">
        <f t="shared" si="539"/>
        <v>0</v>
      </c>
      <c r="N994" s="130">
        <f t="shared" si="540"/>
        <v>0</v>
      </c>
      <c r="O994" s="144">
        <f t="shared" si="541"/>
        <v>0</v>
      </c>
      <c r="P994" s="115"/>
      <c r="Q994" s="267"/>
      <c r="R994" s="116"/>
      <c r="S994" s="117"/>
      <c r="T994" s="563"/>
    </row>
    <row r="995" spans="1:20" ht="13.5" thickBot="1">
      <c r="A995" s="556"/>
      <c r="B995" s="559"/>
      <c r="C995" s="559"/>
      <c r="D995" s="118" t="s">
        <v>657</v>
      </c>
      <c r="E995" s="393"/>
      <c r="F995" s="394"/>
      <c r="G995" s="394"/>
      <c r="H995" s="394"/>
      <c r="I995" s="394"/>
      <c r="J995" s="382">
        <f aca="true" t="shared" si="542" ref="J995:O995">SUM(J985:J994)</f>
        <v>0</v>
      </c>
      <c r="K995" s="383">
        <f t="shared" si="542"/>
        <v>0</v>
      </c>
      <c r="L995" s="121">
        <f t="shared" si="542"/>
        <v>0</v>
      </c>
      <c r="M995" s="121">
        <f t="shared" si="542"/>
        <v>0</v>
      </c>
      <c r="N995" s="121">
        <f t="shared" si="542"/>
        <v>0</v>
      </c>
      <c r="O995" s="122">
        <f t="shared" si="542"/>
        <v>0</v>
      </c>
      <c r="P995" s="123">
        <f>SUM(P987:P994)</f>
        <v>0</v>
      </c>
      <c r="Q995" s="120">
        <f>SUM(Q987:Q994)</f>
        <v>0</v>
      </c>
      <c r="R995" s="121"/>
      <c r="S995" s="122"/>
      <c r="T995" s="563"/>
    </row>
    <row r="996" spans="1:20" ht="13.5" thickBot="1">
      <c r="A996" s="557"/>
      <c r="B996" s="560"/>
      <c r="C996" s="560"/>
      <c r="D996" s="118" t="s">
        <v>824</v>
      </c>
      <c r="E996" s="393"/>
      <c r="F996" s="394"/>
      <c r="G996" s="394"/>
      <c r="H996" s="394"/>
      <c r="I996" s="394"/>
      <c r="J996" s="402"/>
      <c r="K996" s="384">
        <f>K984-K995</f>
        <v>648</v>
      </c>
      <c r="L996" s="369">
        <f>L984-L995</f>
        <v>0</v>
      </c>
      <c r="M996" s="369">
        <f>M984-M995</f>
        <v>0</v>
      </c>
      <c r="N996" s="369">
        <f>N984-N995</f>
        <v>162</v>
      </c>
      <c r="O996" s="385">
        <f>O984-O995</f>
        <v>25</v>
      </c>
      <c r="P996" s="370"/>
      <c r="Q996" s="371"/>
      <c r="R996" s="372"/>
      <c r="S996" s="373"/>
      <c r="T996" s="564"/>
    </row>
    <row r="997" spans="1:20" ht="13.5" thickTop="1">
      <c r="A997" s="555">
        <f>A985+1</f>
        <v>39252</v>
      </c>
      <c r="B997" s="565" t="s">
        <v>123</v>
      </c>
      <c r="C997" s="566" t="str">
        <f>$C944</f>
        <v>Szénhidrát</v>
      </c>
      <c r="D997" s="85"/>
      <c r="E997" s="86">
        <f aca="true" t="shared" si="543" ref="E997:E1002">F997*4+G997*9+H997*4</f>
        <v>0</v>
      </c>
      <c r="F997" s="87"/>
      <c r="G997" s="87"/>
      <c r="H997" s="88"/>
      <c r="I997" s="88"/>
      <c r="J997" s="378"/>
      <c r="K997" s="386">
        <f aca="true" t="shared" si="544" ref="K997:K1006">E997/100*$J997</f>
        <v>0</v>
      </c>
      <c r="L997" s="221">
        <f aca="true" t="shared" si="545" ref="L997:L1006">F997/100*$J997</f>
        <v>0</v>
      </c>
      <c r="M997" s="221">
        <f aca="true" t="shared" si="546" ref="M997:M1006">G997/100*$J997</f>
        <v>0</v>
      </c>
      <c r="N997" s="221">
        <f aca="true" t="shared" si="547" ref="N997:N1006">H997/100*$J997</f>
        <v>0</v>
      </c>
      <c r="O997" s="129">
        <f aca="true" t="shared" si="548" ref="O997:O1006">I997/100*$J997</f>
        <v>0</v>
      </c>
      <c r="P997" s="91">
        <f>5.2*R997</f>
        <v>0</v>
      </c>
      <c r="Q997" s="127">
        <f>54/490*P997</f>
        <v>0</v>
      </c>
      <c r="R997" s="92"/>
      <c r="S997" s="93" t="s">
        <v>117</v>
      </c>
      <c r="T997" s="562">
        <f>Súlygrafikon!F84</f>
        <v>0</v>
      </c>
    </row>
    <row r="998" spans="1:20" ht="12.75">
      <c r="A998" s="556"/>
      <c r="B998" s="559"/>
      <c r="C998" s="559"/>
      <c r="D998" s="95"/>
      <c r="E998" s="86">
        <f t="shared" si="543"/>
        <v>0</v>
      </c>
      <c r="F998" s="87"/>
      <c r="G998" s="87"/>
      <c r="H998" s="88"/>
      <c r="I998" s="88"/>
      <c r="J998" s="380"/>
      <c r="K998" s="381">
        <f t="shared" si="544"/>
        <v>0</v>
      </c>
      <c r="L998" s="130">
        <f t="shared" si="545"/>
        <v>0</v>
      </c>
      <c r="M998" s="130">
        <f t="shared" si="546"/>
        <v>0</v>
      </c>
      <c r="N998" s="130">
        <f t="shared" si="547"/>
        <v>0</v>
      </c>
      <c r="O998" s="99">
        <f t="shared" si="548"/>
        <v>0</v>
      </c>
      <c r="P998" s="97">
        <f>8.2*R998</f>
        <v>0</v>
      </c>
      <c r="Q998" s="106">
        <f>54/490*P998</f>
        <v>0</v>
      </c>
      <c r="R998" s="100"/>
      <c r="S998" s="101" t="s">
        <v>118</v>
      </c>
      <c r="T998" s="563"/>
    </row>
    <row r="999" spans="1:20" ht="12.75">
      <c r="A999" s="556"/>
      <c r="B999" s="559"/>
      <c r="C999" s="559"/>
      <c r="D999" s="105"/>
      <c r="E999" s="106">
        <f t="shared" si="543"/>
        <v>0</v>
      </c>
      <c r="F999" s="107"/>
      <c r="G999" s="107"/>
      <c r="H999" s="108"/>
      <c r="I999" s="88"/>
      <c r="J999" s="380"/>
      <c r="K999" s="381">
        <f t="shared" si="544"/>
        <v>0</v>
      </c>
      <c r="L999" s="130">
        <f t="shared" si="545"/>
        <v>0</v>
      </c>
      <c r="M999" s="130">
        <f t="shared" si="546"/>
        <v>0</v>
      </c>
      <c r="N999" s="130">
        <f t="shared" si="547"/>
        <v>0</v>
      </c>
      <c r="O999" s="99">
        <f t="shared" si="548"/>
        <v>0</v>
      </c>
      <c r="P999" s="97">
        <f>11.2*R999</f>
        <v>0</v>
      </c>
      <c r="Q999" s="106">
        <f>54/490*P999</f>
        <v>0</v>
      </c>
      <c r="R999" s="100"/>
      <c r="S999" s="101" t="s">
        <v>119</v>
      </c>
      <c r="T999" s="563"/>
    </row>
    <row r="1000" spans="1:20" ht="12.75">
      <c r="A1000" s="556"/>
      <c r="B1000" s="559"/>
      <c r="C1000" s="559"/>
      <c r="D1000" s="110"/>
      <c r="E1000" s="106">
        <f t="shared" si="543"/>
        <v>0</v>
      </c>
      <c r="F1000" s="107"/>
      <c r="G1000" s="107"/>
      <c r="H1000" s="108"/>
      <c r="I1000" s="88"/>
      <c r="J1000" s="380"/>
      <c r="K1000" s="381">
        <f t="shared" si="544"/>
        <v>0</v>
      </c>
      <c r="L1000" s="130">
        <f t="shared" si="545"/>
        <v>0</v>
      </c>
      <c r="M1000" s="130">
        <f t="shared" si="546"/>
        <v>0</v>
      </c>
      <c r="N1000" s="130">
        <f t="shared" si="547"/>
        <v>0</v>
      </c>
      <c r="O1000" s="99">
        <f t="shared" si="548"/>
        <v>0</v>
      </c>
      <c r="P1000" s="97">
        <f>19.4*R1000</f>
        <v>0</v>
      </c>
      <c r="Q1000" s="106">
        <f>54/490*P1000</f>
        <v>0</v>
      </c>
      <c r="R1000" s="100"/>
      <c r="S1000" s="101" t="s">
        <v>121</v>
      </c>
      <c r="T1000" s="563"/>
    </row>
    <row r="1001" spans="1:20" ht="12.75">
      <c r="A1001" s="556"/>
      <c r="B1001" s="559"/>
      <c r="C1001" s="559"/>
      <c r="D1001" s="110"/>
      <c r="E1001" s="106">
        <f t="shared" si="543"/>
        <v>0</v>
      </c>
      <c r="F1001" s="107"/>
      <c r="G1001" s="107"/>
      <c r="H1001" s="108"/>
      <c r="I1001" s="88"/>
      <c r="J1001" s="380"/>
      <c r="K1001" s="381">
        <f t="shared" si="544"/>
        <v>0</v>
      </c>
      <c r="L1001" s="130">
        <f t="shared" si="545"/>
        <v>0</v>
      </c>
      <c r="M1001" s="130">
        <f t="shared" si="546"/>
        <v>0</v>
      </c>
      <c r="N1001" s="130">
        <f t="shared" si="547"/>
        <v>0</v>
      </c>
      <c r="O1001" s="99">
        <f t="shared" si="548"/>
        <v>0</v>
      </c>
      <c r="P1001" s="97"/>
      <c r="Q1001" s="106"/>
      <c r="R1001" s="100"/>
      <c r="S1001" s="101"/>
      <c r="T1001" s="563"/>
    </row>
    <row r="1002" spans="1:20" ht="12.75">
      <c r="A1002" s="556"/>
      <c r="B1002" s="559"/>
      <c r="C1002" s="559"/>
      <c r="D1002" s="110"/>
      <c r="E1002" s="106">
        <f t="shared" si="543"/>
        <v>0</v>
      </c>
      <c r="F1002" s="107"/>
      <c r="G1002" s="107"/>
      <c r="H1002" s="108"/>
      <c r="I1002" s="88"/>
      <c r="J1002" s="380"/>
      <c r="K1002" s="381">
        <f t="shared" si="544"/>
        <v>0</v>
      </c>
      <c r="L1002" s="130">
        <f t="shared" si="545"/>
        <v>0</v>
      </c>
      <c r="M1002" s="130">
        <f t="shared" si="546"/>
        <v>0</v>
      </c>
      <c r="N1002" s="130">
        <f t="shared" si="547"/>
        <v>0</v>
      </c>
      <c r="O1002" s="99">
        <f t="shared" si="548"/>
        <v>0</v>
      </c>
      <c r="P1002" s="97"/>
      <c r="Q1002" s="106"/>
      <c r="R1002" s="100"/>
      <c r="S1002" s="101"/>
      <c r="T1002" s="563"/>
    </row>
    <row r="1003" spans="1:20" ht="12.75">
      <c r="A1003" s="556"/>
      <c r="B1003" s="559"/>
      <c r="C1003" s="559"/>
      <c r="D1003" s="404"/>
      <c r="E1003" s="106">
        <f>F1003*4+G1003*9+H1003*4</f>
        <v>0</v>
      </c>
      <c r="F1003" s="107"/>
      <c r="G1003" s="107"/>
      <c r="H1003" s="108"/>
      <c r="I1003" s="88"/>
      <c r="J1003" s="380"/>
      <c r="K1003" s="381">
        <f t="shared" si="544"/>
        <v>0</v>
      </c>
      <c r="L1003" s="130">
        <f t="shared" si="545"/>
        <v>0</v>
      </c>
      <c r="M1003" s="130">
        <f t="shared" si="546"/>
        <v>0</v>
      </c>
      <c r="N1003" s="130">
        <f t="shared" si="547"/>
        <v>0</v>
      </c>
      <c r="O1003" s="99">
        <f t="shared" si="548"/>
        <v>0</v>
      </c>
      <c r="P1003" s="97"/>
      <c r="Q1003" s="106"/>
      <c r="R1003" s="100"/>
      <c r="S1003" s="101"/>
      <c r="T1003" s="563"/>
    </row>
    <row r="1004" spans="1:20" ht="12.75">
      <c r="A1004" s="556"/>
      <c r="B1004" s="559"/>
      <c r="C1004" s="559"/>
      <c r="D1004" s="110"/>
      <c r="E1004" s="106">
        <f>F1004*4+G1004*9+H1004*4</f>
        <v>0</v>
      </c>
      <c r="F1004" s="107"/>
      <c r="G1004" s="107"/>
      <c r="H1004" s="108"/>
      <c r="I1004" s="88"/>
      <c r="J1004" s="380"/>
      <c r="K1004" s="381">
        <f t="shared" si="544"/>
        <v>0</v>
      </c>
      <c r="L1004" s="130">
        <f t="shared" si="545"/>
        <v>0</v>
      </c>
      <c r="M1004" s="130">
        <f t="shared" si="546"/>
        <v>0</v>
      </c>
      <c r="N1004" s="130">
        <f t="shared" si="547"/>
        <v>0</v>
      </c>
      <c r="O1004" s="99">
        <f t="shared" si="548"/>
        <v>0</v>
      </c>
      <c r="P1004" s="97"/>
      <c r="Q1004" s="106"/>
      <c r="R1004" s="100"/>
      <c r="S1004" s="101"/>
      <c r="T1004" s="563"/>
    </row>
    <row r="1005" spans="1:20" ht="12.75">
      <c r="A1005" s="556"/>
      <c r="B1005" s="559"/>
      <c r="C1005" s="559"/>
      <c r="D1005" s="110"/>
      <c r="E1005" s="106">
        <f>F1005*4+G1005*9+H1005*4</f>
        <v>0</v>
      </c>
      <c r="F1005" s="107"/>
      <c r="G1005" s="107"/>
      <c r="H1005" s="108"/>
      <c r="I1005" s="88"/>
      <c r="J1005" s="380"/>
      <c r="K1005" s="381">
        <f t="shared" si="544"/>
        <v>0</v>
      </c>
      <c r="L1005" s="130">
        <f t="shared" si="545"/>
        <v>0</v>
      </c>
      <c r="M1005" s="130">
        <f t="shared" si="546"/>
        <v>0</v>
      </c>
      <c r="N1005" s="130">
        <f t="shared" si="547"/>
        <v>0</v>
      </c>
      <c r="O1005" s="99">
        <f t="shared" si="548"/>
        <v>0</v>
      </c>
      <c r="P1005" s="97"/>
      <c r="Q1005" s="106"/>
      <c r="R1005" s="100"/>
      <c r="S1005" s="101"/>
      <c r="T1005" s="563"/>
    </row>
    <row r="1006" spans="1:20" ht="13.5" thickBot="1">
      <c r="A1006" s="556"/>
      <c r="B1006" s="559"/>
      <c r="C1006" s="559"/>
      <c r="D1006" s="114"/>
      <c r="E1006" s="106">
        <f>F1006*4+G1006*9+H1006*4</f>
        <v>0</v>
      </c>
      <c r="F1006" s="107"/>
      <c r="G1006" s="107"/>
      <c r="H1006" s="108"/>
      <c r="I1006" s="108"/>
      <c r="J1006" s="387"/>
      <c r="K1006" s="381">
        <f t="shared" si="544"/>
        <v>0</v>
      </c>
      <c r="L1006" s="130">
        <f t="shared" si="545"/>
        <v>0</v>
      </c>
      <c r="M1006" s="130">
        <f t="shared" si="546"/>
        <v>0</v>
      </c>
      <c r="N1006" s="130">
        <f t="shared" si="547"/>
        <v>0</v>
      </c>
      <c r="O1006" s="144">
        <f t="shared" si="548"/>
        <v>0</v>
      </c>
      <c r="P1006" s="115"/>
      <c r="Q1006" s="267"/>
      <c r="R1006" s="116"/>
      <c r="S1006" s="117"/>
      <c r="T1006" s="563"/>
    </row>
    <row r="1007" spans="1:20" ht="13.5" thickBot="1">
      <c r="A1007" s="556"/>
      <c r="B1007" s="559"/>
      <c r="C1007" s="559"/>
      <c r="D1007" s="118" t="s">
        <v>657</v>
      </c>
      <c r="E1007" s="393"/>
      <c r="F1007" s="394"/>
      <c r="G1007" s="394"/>
      <c r="H1007" s="394"/>
      <c r="I1007" s="394"/>
      <c r="J1007" s="382">
        <f aca="true" t="shared" si="549" ref="J1007:O1007">SUM(J997:J1006)</f>
        <v>0</v>
      </c>
      <c r="K1007" s="383">
        <f t="shared" si="549"/>
        <v>0</v>
      </c>
      <c r="L1007" s="121">
        <f t="shared" si="549"/>
        <v>0</v>
      </c>
      <c r="M1007" s="121">
        <f t="shared" si="549"/>
        <v>0</v>
      </c>
      <c r="N1007" s="121">
        <f t="shared" si="549"/>
        <v>0</v>
      </c>
      <c r="O1007" s="122">
        <f t="shared" si="549"/>
        <v>0</v>
      </c>
      <c r="P1007" s="123">
        <f>SUM(P999:P1006)</f>
        <v>0</v>
      </c>
      <c r="Q1007" s="120">
        <f>SUM(Q999:Q1006)</f>
        <v>0</v>
      </c>
      <c r="R1007" s="121"/>
      <c r="S1007" s="122"/>
      <c r="T1007" s="563"/>
    </row>
    <row r="1008" spans="1:20" ht="13.5" thickBot="1">
      <c r="A1008" s="557"/>
      <c r="B1008" s="560"/>
      <c r="C1008" s="560"/>
      <c r="D1008" s="118" t="s">
        <v>824</v>
      </c>
      <c r="E1008" s="393"/>
      <c r="F1008" s="394"/>
      <c r="G1008" s="394"/>
      <c r="H1008" s="394"/>
      <c r="I1008" s="394"/>
      <c r="J1008" s="402"/>
      <c r="K1008" s="384">
        <f>K984-K1007</f>
        <v>648</v>
      </c>
      <c r="L1008" s="369">
        <f>L984-L1007</f>
        <v>0</v>
      </c>
      <c r="M1008" s="369">
        <f>M984-M1007</f>
        <v>0</v>
      </c>
      <c r="N1008" s="369">
        <f>N984-N1007</f>
        <v>162</v>
      </c>
      <c r="O1008" s="385">
        <f>O984-O1007</f>
        <v>25</v>
      </c>
      <c r="P1008" s="370"/>
      <c r="Q1008" s="371"/>
      <c r="R1008" s="372"/>
      <c r="S1008" s="373"/>
      <c r="T1008" s="564"/>
    </row>
    <row r="1009" spans="1:20" ht="13.5" thickTop="1">
      <c r="A1009" s="555">
        <f>A997+1</f>
        <v>39253</v>
      </c>
      <c r="B1009" s="565" t="s">
        <v>137</v>
      </c>
      <c r="C1009" s="566" t="str">
        <f>$C956</f>
        <v>Gyümölcs</v>
      </c>
      <c r="D1009" s="85"/>
      <c r="E1009" s="86">
        <f aca="true" t="shared" si="550" ref="E1009:E1018">F1009*4+G1009*9+H1009*4</f>
        <v>0</v>
      </c>
      <c r="F1009" s="87"/>
      <c r="G1009" s="87"/>
      <c r="H1009" s="88"/>
      <c r="I1009" s="88"/>
      <c r="J1009" s="378"/>
      <c r="K1009" s="386">
        <f aca="true" t="shared" si="551" ref="K1009:K1018">E1009/100*$J1009</f>
        <v>0</v>
      </c>
      <c r="L1009" s="221">
        <f aca="true" t="shared" si="552" ref="L1009:L1018">F1009/100*$J1009</f>
        <v>0</v>
      </c>
      <c r="M1009" s="221">
        <f aca="true" t="shared" si="553" ref="M1009:M1018">G1009/100*$J1009</f>
        <v>0</v>
      </c>
      <c r="N1009" s="221">
        <f aca="true" t="shared" si="554" ref="N1009:N1018">H1009/100*$J1009</f>
        <v>0</v>
      </c>
      <c r="O1009" s="129">
        <f aca="true" t="shared" si="555" ref="O1009:O1018">I1009/100*$J1009</f>
        <v>0</v>
      </c>
      <c r="P1009" s="91">
        <f>5.2*R1009</f>
        <v>0</v>
      </c>
      <c r="Q1009" s="127">
        <f>54/490*P1009</f>
        <v>0</v>
      </c>
      <c r="R1009" s="92"/>
      <c r="S1009" s="93" t="s">
        <v>117</v>
      </c>
      <c r="T1009" s="562">
        <f>Súlygrafikon!F85</f>
        <v>0</v>
      </c>
    </row>
    <row r="1010" spans="1:20" ht="12.75">
      <c r="A1010" s="556"/>
      <c r="B1010" s="559"/>
      <c r="C1010" s="559"/>
      <c r="D1010" s="95"/>
      <c r="E1010" s="86">
        <f t="shared" si="550"/>
        <v>0</v>
      </c>
      <c r="F1010" s="87"/>
      <c r="G1010" s="87"/>
      <c r="H1010" s="88"/>
      <c r="I1010" s="88"/>
      <c r="J1010" s="380"/>
      <c r="K1010" s="381">
        <f t="shared" si="551"/>
        <v>0</v>
      </c>
      <c r="L1010" s="130">
        <f t="shared" si="552"/>
        <v>0</v>
      </c>
      <c r="M1010" s="130">
        <f t="shared" si="553"/>
        <v>0</v>
      </c>
      <c r="N1010" s="130">
        <f t="shared" si="554"/>
        <v>0</v>
      </c>
      <c r="O1010" s="99">
        <f t="shared" si="555"/>
        <v>0</v>
      </c>
      <c r="P1010" s="97">
        <f>8.2*R1010</f>
        <v>82</v>
      </c>
      <c r="Q1010" s="106">
        <f>54/490*P1010</f>
        <v>9.036734693877552</v>
      </c>
      <c r="R1010" s="100">
        <v>10</v>
      </c>
      <c r="S1010" s="101" t="s">
        <v>118</v>
      </c>
      <c r="T1010" s="563"/>
    </row>
    <row r="1011" spans="1:20" ht="12.75">
      <c r="A1011" s="556"/>
      <c r="B1011" s="559"/>
      <c r="C1011" s="559"/>
      <c r="D1011" s="105"/>
      <c r="E1011" s="106">
        <f t="shared" si="550"/>
        <v>0</v>
      </c>
      <c r="F1011" s="107"/>
      <c r="G1011" s="107"/>
      <c r="H1011" s="108"/>
      <c r="I1011" s="88"/>
      <c r="J1011" s="380"/>
      <c r="K1011" s="381">
        <f t="shared" si="551"/>
        <v>0</v>
      </c>
      <c r="L1011" s="130">
        <f t="shared" si="552"/>
        <v>0</v>
      </c>
      <c r="M1011" s="130">
        <f t="shared" si="553"/>
        <v>0</v>
      </c>
      <c r="N1011" s="130">
        <f t="shared" si="554"/>
        <v>0</v>
      </c>
      <c r="O1011" s="99">
        <f t="shared" si="555"/>
        <v>0</v>
      </c>
      <c r="P1011" s="97">
        <f>11.2*R1011</f>
        <v>0</v>
      </c>
      <c r="Q1011" s="106">
        <f>54/490*P1011</f>
        <v>0</v>
      </c>
      <c r="R1011" s="100"/>
      <c r="S1011" s="101" t="s">
        <v>119</v>
      </c>
      <c r="T1011" s="563"/>
    </row>
    <row r="1012" spans="1:20" ht="12.75">
      <c r="A1012" s="556"/>
      <c r="B1012" s="559"/>
      <c r="C1012" s="559"/>
      <c r="D1012" s="95"/>
      <c r="E1012" s="106">
        <f t="shared" si="550"/>
        <v>0</v>
      </c>
      <c r="F1012" s="107"/>
      <c r="G1012" s="107"/>
      <c r="H1012" s="108"/>
      <c r="I1012" s="88"/>
      <c r="J1012" s="380"/>
      <c r="K1012" s="381">
        <f t="shared" si="551"/>
        <v>0</v>
      </c>
      <c r="L1012" s="130">
        <f t="shared" si="552"/>
        <v>0</v>
      </c>
      <c r="M1012" s="130">
        <f t="shared" si="553"/>
        <v>0</v>
      </c>
      <c r="N1012" s="130">
        <f t="shared" si="554"/>
        <v>0</v>
      </c>
      <c r="O1012" s="99">
        <f t="shared" si="555"/>
        <v>0</v>
      </c>
      <c r="P1012" s="97">
        <f>19.4*R1012</f>
        <v>0</v>
      </c>
      <c r="Q1012" s="106">
        <f>54/490*P1012</f>
        <v>0</v>
      </c>
      <c r="R1012" s="100"/>
      <c r="S1012" s="101" t="s">
        <v>121</v>
      </c>
      <c r="T1012" s="563"/>
    </row>
    <row r="1013" spans="1:20" ht="12.75">
      <c r="A1013" s="556"/>
      <c r="B1013" s="559"/>
      <c r="C1013" s="559"/>
      <c r="D1013" s="95"/>
      <c r="E1013" s="106">
        <f t="shared" si="550"/>
        <v>0</v>
      </c>
      <c r="F1013" s="107"/>
      <c r="G1013" s="107"/>
      <c r="H1013" s="108"/>
      <c r="I1013" s="88"/>
      <c r="J1013" s="380"/>
      <c r="K1013" s="381">
        <f t="shared" si="551"/>
        <v>0</v>
      </c>
      <c r="L1013" s="130">
        <f t="shared" si="552"/>
        <v>0</v>
      </c>
      <c r="M1013" s="130">
        <f t="shared" si="553"/>
        <v>0</v>
      </c>
      <c r="N1013" s="130">
        <f t="shared" si="554"/>
        <v>0</v>
      </c>
      <c r="O1013" s="99">
        <f t="shared" si="555"/>
        <v>0</v>
      </c>
      <c r="P1013" s="97"/>
      <c r="Q1013" s="106"/>
      <c r="R1013" s="100"/>
      <c r="S1013" s="101"/>
      <c r="T1013" s="563"/>
    </row>
    <row r="1014" spans="1:20" ht="12.75">
      <c r="A1014" s="556"/>
      <c r="B1014" s="559"/>
      <c r="C1014" s="559"/>
      <c r="D1014" s="364"/>
      <c r="E1014" s="106">
        <f t="shared" si="550"/>
        <v>0</v>
      </c>
      <c r="F1014" s="107"/>
      <c r="G1014" s="107"/>
      <c r="H1014" s="108"/>
      <c r="I1014" s="88"/>
      <c r="J1014" s="380"/>
      <c r="K1014" s="381">
        <f t="shared" si="551"/>
        <v>0</v>
      </c>
      <c r="L1014" s="130">
        <f t="shared" si="552"/>
        <v>0</v>
      </c>
      <c r="M1014" s="130">
        <f t="shared" si="553"/>
        <v>0</v>
      </c>
      <c r="N1014" s="130">
        <f t="shared" si="554"/>
        <v>0</v>
      </c>
      <c r="O1014" s="99">
        <f t="shared" si="555"/>
        <v>0</v>
      </c>
      <c r="P1014" s="97"/>
      <c r="Q1014" s="106"/>
      <c r="R1014" s="100"/>
      <c r="S1014" s="101"/>
      <c r="T1014" s="563"/>
    </row>
    <row r="1015" spans="1:20" ht="12.75">
      <c r="A1015" s="556"/>
      <c r="B1015" s="559"/>
      <c r="C1015" s="559"/>
      <c r="D1015" s="105"/>
      <c r="E1015" s="106">
        <f t="shared" si="550"/>
        <v>0</v>
      </c>
      <c r="F1015" s="107"/>
      <c r="G1015" s="107"/>
      <c r="H1015" s="108"/>
      <c r="I1015" s="88"/>
      <c r="J1015" s="380"/>
      <c r="K1015" s="381">
        <f t="shared" si="551"/>
        <v>0</v>
      </c>
      <c r="L1015" s="130">
        <f t="shared" si="552"/>
        <v>0</v>
      </c>
      <c r="M1015" s="130">
        <f t="shared" si="553"/>
        <v>0</v>
      </c>
      <c r="N1015" s="130">
        <f t="shared" si="554"/>
        <v>0</v>
      </c>
      <c r="O1015" s="99">
        <f t="shared" si="555"/>
        <v>0</v>
      </c>
      <c r="P1015" s="97"/>
      <c r="Q1015" s="106"/>
      <c r="R1015" s="100"/>
      <c r="S1015" s="101"/>
      <c r="T1015" s="563"/>
    </row>
    <row r="1016" spans="1:20" ht="12.75">
      <c r="A1016" s="556"/>
      <c r="B1016" s="559"/>
      <c r="C1016" s="559"/>
      <c r="D1016" s="110"/>
      <c r="E1016" s="106">
        <f t="shared" si="550"/>
        <v>0</v>
      </c>
      <c r="F1016" s="107"/>
      <c r="G1016" s="107"/>
      <c r="H1016" s="108"/>
      <c r="I1016" s="88"/>
      <c r="J1016" s="380"/>
      <c r="K1016" s="381">
        <f t="shared" si="551"/>
        <v>0</v>
      </c>
      <c r="L1016" s="130">
        <f t="shared" si="552"/>
        <v>0</v>
      </c>
      <c r="M1016" s="130">
        <f t="shared" si="553"/>
        <v>0</v>
      </c>
      <c r="N1016" s="130">
        <f t="shared" si="554"/>
        <v>0</v>
      </c>
      <c r="O1016" s="99">
        <f t="shared" si="555"/>
        <v>0</v>
      </c>
      <c r="P1016" s="97"/>
      <c r="Q1016" s="106"/>
      <c r="R1016" s="100"/>
      <c r="S1016" s="101"/>
      <c r="T1016" s="563"/>
    </row>
    <row r="1017" spans="1:20" ht="12.75">
      <c r="A1017" s="556"/>
      <c r="B1017" s="559"/>
      <c r="C1017" s="559"/>
      <c r="D1017" s="95"/>
      <c r="E1017" s="106">
        <f t="shared" si="550"/>
        <v>0</v>
      </c>
      <c r="F1017" s="107"/>
      <c r="G1017" s="107"/>
      <c r="H1017" s="108"/>
      <c r="I1017" s="88"/>
      <c r="J1017" s="380"/>
      <c r="K1017" s="381">
        <f t="shared" si="551"/>
        <v>0</v>
      </c>
      <c r="L1017" s="130">
        <f t="shared" si="552"/>
        <v>0</v>
      </c>
      <c r="M1017" s="130">
        <f t="shared" si="553"/>
        <v>0</v>
      </c>
      <c r="N1017" s="130">
        <f t="shared" si="554"/>
        <v>0</v>
      </c>
      <c r="O1017" s="99">
        <f t="shared" si="555"/>
        <v>0</v>
      </c>
      <c r="P1017" s="97"/>
      <c r="Q1017" s="106"/>
      <c r="R1017" s="100"/>
      <c r="S1017" s="101"/>
      <c r="T1017" s="563"/>
    </row>
    <row r="1018" spans="1:20" ht="13.5" thickBot="1">
      <c r="A1018" s="556"/>
      <c r="B1018" s="559"/>
      <c r="C1018" s="559"/>
      <c r="D1018" s="114"/>
      <c r="E1018" s="106">
        <f t="shared" si="550"/>
        <v>0</v>
      </c>
      <c r="F1018" s="107"/>
      <c r="G1018" s="107"/>
      <c r="H1018" s="108"/>
      <c r="I1018" s="108"/>
      <c r="J1018" s="387"/>
      <c r="K1018" s="388">
        <f t="shared" si="551"/>
        <v>0</v>
      </c>
      <c r="L1018" s="143">
        <f t="shared" si="552"/>
        <v>0</v>
      </c>
      <c r="M1018" s="143">
        <f t="shared" si="553"/>
        <v>0</v>
      </c>
      <c r="N1018" s="143">
        <f t="shared" si="554"/>
        <v>0</v>
      </c>
      <c r="O1018" s="144">
        <f t="shared" si="555"/>
        <v>0</v>
      </c>
      <c r="P1018" s="115"/>
      <c r="Q1018" s="267"/>
      <c r="R1018" s="116"/>
      <c r="S1018" s="117"/>
      <c r="T1018" s="563"/>
    </row>
    <row r="1019" spans="1:20" ht="13.5" thickBot="1">
      <c r="A1019" s="556"/>
      <c r="B1019" s="559"/>
      <c r="C1019" s="559"/>
      <c r="D1019" s="118" t="s">
        <v>657</v>
      </c>
      <c r="E1019" s="393"/>
      <c r="F1019" s="394"/>
      <c r="G1019" s="394"/>
      <c r="H1019" s="394"/>
      <c r="I1019" s="394"/>
      <c r="J1019" s="382">
        <f aca="true" t="shared" si="556" ref="J1019:O1019">SUM(J1009:J1018)</f>
        <v>0</v>
      </c>
      <c r="K1019" s="383">
        <f t="shared" si="556"/>
        <v>0</v>
      </c>
      <c r="L1019" s="121">
        <f t="shared" si="556"/>
        <v>0</v>
      </c>
      <c r="M1019" s="121">
        <f t="shared" si="556"/>
        <v>0</v>
      </c>
      <c r="N1019" s="121">
        <f t="shared" si="556"/>
        <v>0</v>
      </c>
      <c r="O1019" s="122">
        <f t="shared" si="556"/>
        <v>0</v>
      </c>
      <c r="P1019" s="123">
        <f>SUM(P1011:P1018)</f>
        <v>0</v>
      </c>
      <c r="Q1019" s="120">
        <f>SUM(Q1011:Q1018)</f>
        <v>0</v>
      </c>
      <c r="R1019" s="121"/>
      <c r="S1019" s="122"/>
      <c r="T1019" s="563"/>
    </row>
    <row r="1020" spans="1:20" ht="13.5" thickBot="1">
      <c r="A1020" s="557"/>
      <c r="B1020" s="560"/>
      <c r="C1020" s="560"/>
      <c r="D1020" s="118" t="s">
        <v>824</v>
      </c>
      <c r="E1020" s="393"/>
      <c r="F1020" s="394"/>
      <c r="G1020" s="394"/>
      <c r="H1020" s="394"/>
      <c r="I1020" s="394"/>
      <c r="J1020" s="402"/>
      <c r="K1020" s="384">
        <f>K984-K1019</f>
        <v>648</v>
      </c>
      <c r="L1020" s="369">
        <f>L984-L1019</f>
        <v>0</v>
      </c>
      <c r="M1020" s="369">
        <f>M984-M1019</f>
        <v>0</v>
      </c>
      <c r="N1020" s="369">
        <f>N984-N1019</f>
        <v>162</v>
      </c>
      <c r="O1020" s="385">
        <f>O984-O1019</f>
        <v>25</v>
      </c>
      <c r="P1020" s="370"/>
      <c r="Q1020" s="371"/>
      <c r="R1020" s="372"/>
      <c r="S1020" s="373"/>
      <c r="T1020" s="564"/>
    </row>
    <row r="1021" spans="1:20" ht="13.5" thickTop="1">
      <c r="A1021" s="555">
        <f>A1009+1</f>
        <v>39254</v>
      </c>
      <c r="B1021" s="565" t="s">
        <v>138</v>
      </c>
      <c r="C1021" s="566" t="str">
        <f>$C968</f>
        <v>Protein</v>
      </c>
      <c r="D1021" s="85"/>
      <c r="E1021" s="86">
        <f aca="true" t="shared" si="557" ref="E1021:E1030">F1021*4+G1021*9+H1021*4</f>
        <v>0</v>
      </c>
      <c r="F1021" s="153"/>
      <c r="G1021" s="153"/>
      <c r="H1021" s="153"/>
      <c r="I1021" s="285"/>
      <c r="J1021" s="378"/>
      <c r="K1021" s="386">
        <f aca="true" t="shared" si="558" ref="K1021:K1030">E1021/100*$J1021</f>
        <v>0</v>
      </c>
      <c r="L1021" s="221">
        <f aca="true" t="shared" si="559" ref="L1021:L1030">F1021/100*$J1021</f>
        <v>0</v>
      </c>
      <c r="M1021" s="221">
        <f aca="true" t="shared" si="560" ref="M1021:M1030">G1021/100*$J1021</f>
        <v>0</v>
      </c>
      <c r="N1021" s="221">
        <f aca="true" t="shared" si="561" ref="N1021:N1030">H1021/100*$J1021</f>
        <v>0</v>
      </c>
      <c r="O1021" s="129">
        <f aca="true" t="shared" si="562" ref="O1021:O1030">I1021/100*$J1021</f>
        <v>0</v>
      </c>
      <c r="P1021" s="91">
        <f>5.2*R1021</f>
        <v>286</v>
      </c>
      <c r="Q1021" s="127">
        <f>54/490*P1021</f>
        <v>31.518367346938778</v>
      </c>
      <c r="R1021" s="92">
        <v>55</v>
      </c>
      <c r="S1021" s="93" t="s">
        <v>117</v>
      </c>
      <c r="T1021" s="562">
        <f>Súlygrafikon!F86</f>
        <v>0</v>
      </c>
    </row>
    <row r="1022" spans="1:20" ht="12.75">
      <c r="A1022" s="556"/>
      <c r="B1022" s="559"/>
      <c r="C1022" s="559"/>
      <c r="D1022" s="358"/>
      <c r="E1022" s="86">
        <f t="shared" si="557"/>
        <v>0</v>
      </c>
      <c r="F1022" s="87"/>
      <c r="G1022" s="87"/>
      <c r="H1022" s="88"/>
      <c r="I1022" s="286"/>
      <c r="J1022" s="380"/>
      <c r="K1022" s="381">
        <f t="shared" si="558"/>
        <v>0</v>
      </c>
      <c r="L1022" s="130">
        <f t="shared" si="559"/>
        <v>0</v>
      </c>
      <c r="M1022" s="130">
        <f t="shared" si="560"/>
        <v>0</v>
      </c>
      <c r="N1022" s="130">
        <f t="shared" si="561"/>
        <v>0</v>
      </c>
      <c r="O1022" s="99">
        <f t="shared" si="562"/>
        <v>0</v>
      </c>
      <c r="P1022" s="97">
        <f>8.2*R1022</f>
        <v>0</v>
      </c>
      <c r="Q1022" s="106">
        <f>54/490*P1022</f>
        <v>0</v>
      </c>
      <c r="R1022" s="100"/>
      <c r="S1022" s="101" t="s">
        <v>118</v>
      </c>
      <c r="T1022" s="563"/>
    </row>
    <row r="1023" spans="1:20" ht="12.75">
      <c r="A1023" s="556"/>
      <c r="B1023" s="559"/>
      <c r="C1023" s="559"/>
      <c r="D1023" s="105"/>
      <c r="E1023" s="106">
        <f t="shared" si="557"/>
        <v>0</v>
      </c>
      <c r="F1023" s="107"/>
      <c r="G1023" s="107"/>
      <c r="H1023" s="108"/>
      <c r="I1023" s="88"/>
      <c r="J1023" s="380"/>
      <c r="K1023" s="381">
        <f t="shared" si="558"/>
        <v>0</v>
      </c>
      <c r="L1023" s="130">
        <f t="shared" si="559"/>
        <v>0</v>
      </c>
      <c r="M1023" s="130">
        <f t="shared" si="560"/>
        <v>0</v>
      </c>
      <c r="N1023" s="130">
        <f t="shared" si="561"/>
        <v>0</v>
      </c>
      <c r="O1023" s="99">
        <f t="shared" si="562"/>
        <v>0</v>
      </c>
      <c r="P1023" s="97">
        <f>11.2*R1023</f>
        <v>0</v>
      </c>
      <c r="Q1023" s="106">
        <f>54/490*P1023</f>
        <v>0</v>
      </c>
      <c r="R1023" s="100"/>
      <c r="S1023" s="101" t="s">
        <v>119</v>
      </c>
      <c r="T1023" s="563"/>
    </row>
    <row r="1024" spans="1:20" ht="12.75">
      <c r="A1024" s="556"/>
      <c r="B1024" s="559"/>
      <c r="C1024" s="559"/>
      <c r="D1024" s="95"/>
      <c r="E1024" s="106">
        <f t="shared" si="557"/>
        <v>0</v>
      </c>
      <c r="F1024" s="107"/>
      <c r="G1024" s="107"/>
      <c r="H1024" s="108"/>
      <c r="I1024" s="88"/>
      <c r="J1024" s="380"/>
      <c r="K1024" s="381">
        <f t="shared" si="558"/>
        <v>0</v>
      </c>
      <c r="L1024" s="130">
        <f t="shared" si="559"/>
        <v>0</v>
      </c>
      <c r="M1024" s="130">
        <f t="shared" si="560"/>
        <v>0</v>
      </c>
      <c r="N1024" s="130">
        <f t="shared" si="561"/>
        <v>0</v>
      </c>
      <c r="O1024" s="99">
        <f t="shared" si="562"/>
        <v>0</v>
      </c>
      <c r="P1024" s="97">
        <f>19.4*R1024</f>
        <v>0</v>
      </c>
      <c r="Q1024" s="106">
        <f>54/490*P1024</f>
        <v>0</v>
      </c>
      <c r="R1024" s="100"/>
      <c r="S1024" s="101" t="s">
        <v>121</v>
      </c>
      <c r="T1024" s="563"/>
    </row>
    <row r="1025" spans="1:20" ht="12.75">
      <c r="A1025" s="556"/>
      <c r="B1025" s="559"/>
      <c r="C1025" s="559"/>
      <c r="D1025" s="110"/>
      <c r="E1025" s="106">
        <f t="shared" si="557"/>
        <v>0</v>
      </c>
      <c r="F1025" s="107"/>
      <c r="G1025" s="107"/>
      <c r="H1025" s="108"/>
      <c r="I1025" s="88"/>
      <c r="J1025" s="380"/>
      <c r="K1025" s="381">
        <f t="shared" si="558"/>
        <v>0</v>
      </c>
      <c r="L1025" s="130">
        <f t="shared" si="559"/>
        <v>0</v>
      </c>
      <c r="M1025" s="130">
        <f t="shared" si="560"/>
        <v>0</v>
      </c>
      <c r="N1025" s="130">
        <f t="shared" si="561"/>
        <v>0</v>
      </c>
      <c r="O1025" s="99">
        <f t="shared" si="562"/>
        <v>0</v>
      </c>
      <c r="P1025" s="97"/>
      <c r="Q1025" s="106"/>
      <c r="R1025" s="100"/>
      <c r="S1025" s="101"/>
      <c r="T1025" s="563"/>
    </row>
    <row r="1026" spans="1:20" ht="12.75">
      <c r="A1026" s="556"/>
      <c r="B1026" s="559"/>
      <c r="C1026" s="559"/>
      <c r="D1026" s="110"/>
      <c r="E1026" s="106">
        <f t="shared" si="557"/>
        <v>0</v>
      </c>
      <c r="F1026" s="107"/>
      <c r="G1026" s="107"/>
      <c r="H1026" s="108"/>
      <c r="I1026" s="88"/>
      <c r="J1026" s="380"/>
      <c r="K1026" s="381">
        <f t="shared" si="558"/>
        <v>0</v>
      </c>
      <c r="L1026" s="130">
        <f t="shared" si="559"/>
        <v>0</v>
      </c>
      <c r="M1026" s="130">
        <f t="shared" si="560"/>
        <v>0</v>
      </c>
      <c r="N1026" s="130">
        <f t="shared" si="561"/>
        <v>0</v>
      </c>
      <c r="O1026" s="99">
        <f t="shared" si="562"/>
        <v>0</v>
      </c>
      <c r="P1026" s="97"/>
      <c r="Q1026" s="106"/>
      <c r="R1026" s="100"/>
      <c r="S1026" s="101"/>
      <c r="T1026" s="563"/>
    </row>
    <row r="1027" spans="1:20" ht="12.75">
      <c r="A1027" s="556"/>
      <c r="B1027" s="559"/>
      <c r="C1027" s="559"/>
      <c r="D1027" s="397"/>
      <c r="E1027" s="106">
        <f t="shared" si="557"/>
        <v>0</v>
      </c>
      <c r="F1027" s="107"/>
      <c r="G1027" s="107"/>
      <c r="H1027" s="108"/>
      <c r="I1027" s="88"/>
      <c r="J1027" s="380"/>
      <c r="K1027" s="381">
        <f t="shared" si="558"/>
        <v>0</v>
      </c>
      <c r="L1027" s="130">
        <f t="shared" si="559"/>
        <v>0</v>
      </c>
      <c r="M1027" s="130">
        <f t="shared" si="560"/>
        <v>0</v>
      </c>
      <c r="N1027" s="130">
        <f t="shared" si="561"/>
        <v>0</v>
      </c>
      <c r="O1027" s="99">
        <f t="shared" si="562"/>
        <v>0</v>
      </c>
      <c r="P1027" s="97"/>
      <c r="Q1027" s="106"/>
      <c r="R1027" s="100"/>
      <c r="S1027" s="101"/>
      <c r="T1027" s="563"/>
    </row>
    <row r="1028" spans="1:20" ht="12.75">
      <c r="A1028" s="556"/>
      <c r="B1028" s="559"/>
      <c r="C1028" s="559"/>
      <c r="D1028" s="110"/>
      <c r="E1028" s="106">
        <f t="shared" si="557"/>
        <v>0</v>
      </c>
      <c r="F1028" s="107"/>
      <c r="G1028" s="107"/>
      <c r="H1028" s="108"/>
      <c r="I1028" s="88"/>
      <c r="J1028" s="380"/>
      <c r="K1028" s="381">
        <f t="shared" si="558"/>
        <v>0</v>
      </c>
      <c r="L1028" s="130">
        <f t="shared" si="559"/>
        <v>0</v>
      </c>
      <c r="M1028" s="130">
        <f t="shared" si="560"/>
        <v>0</v>
      </c>
      <c r="N1028" s="130">
        <f t="shared" si="561"/>
        <v>0</v>
      </c>
      <c r="O1028" s="99">
        <f t="shared" si="562"/>
        <v>0</v>
      </c>
      <c r="P1028" s="97"/>
      <c r="Q1028" s="106"/>
      <c r="R1028" s="100"/>
      <c r="S1028" s="101"/>
      <c r="T1028" s="563"/>
    </row>
    <row r="1029" spans="1:20" ht="12.75">
      <c r="A1029" s="556"/>
      <c r="B1029" s="559"/>
      <c r="C1029" s="559"/>
      <c r="D1029" s="110"/>
      <c r="E1029" s="106">
        <f t="shared" si="557"/>
        <v>0</v>
      </c>
      <c r="F1029" s="107"/>
      <c r="G1029" s="107"/>
      <c r="H1029" s="108"/>
      <c r="I1029" s="88"/>
      <c r="J1029" s="380"/>
      <c r="K1029" s="381">
        <f t="shared" si="558"/>
        <v>0</v>
      </c>
      <c r="L1029" s="130">
        <f t="shared" si="559"/>
        <v>0</v>
      </c>
      <c r="M1029" s="130">
        <f t="shared" si="560"/>
        <v>0</v>
      </c>
      <c r="N1029" s="130">
        <f t="shared" si="561"/>
        <v>0</v>
      </c>
      <c r="O1029" s="99">
        <f t="shared" si="562"/>
        <v>0</v>
      </c>
      <c r="P1029" s="97"/>
      <c r="Q1029" s="106"/>
      <c r="R1029" s="100"/>
      <c r="S1029" s="101"/>
      <c r="T1029" s="563"/>
    </row>
    <row r="1030" spans="1:20" ht="13.5" thickBot="1">
      <c r="A1030" s="556"/>
      <c r="B1030" s="559"/>
      <c r="C1030" s="559"/>
      <c r="D1030" s="114"/>
      <c r="E1030" s="106">
        <f t="shared" si="557"/>
        <v>0</v>
      </c>
      <c r="F1030" s="107"/>
      <c r="G1030" s="107"/>
      <c r="H1030" s="108"/>
      <c r="I1030" s="108"/>
      <c r="J1030" s="387"/>
      <c r="K1030" s="388">
        <f t="shared" si="558"/>
        <v>0</v>
      </c>
      <c r="L1030" s="143">
        <f t="shared" si="559"/>
        <v>0</v>
      </c>
      <c r="M1030" s="143">
        <f t="shared" si="560"/>
        <v>0</v>
      </c>
      <c r="N1030" s="143">
        <f t="shared" si="561"/>
        <v>0</v>
      </c>
      <c r="O1030" s="144">
        <f t="shared" si="562"/>
        <v>0</v>
      </c>
      <c r="P1030" s="115"/>
      <c r="Q1030" s="267"/>
      <c r="R1030" s="116"/>
      <c r="S1030" s="117"/>
      <c r="T1030" s="563"/>
    </row>
    <row r="1031" spans="1:20" ht="13.5" thickBot="1">
      <c r="A1031" s="556"/>
      <c r="B1031" s="559"/>
      <c r="C1031" s="559"/>
      <c r="D1031" s="118" t="s">
        <v>657</v>
      </c>
      <c r="E1031" s="393"/>
      <c r="F1031" s="394"/>
      <c r="G1031" s="394"/>
      <c r="H1031" s="394"/>
      <c r="I1031" s="394"/>
      <c r="J1031" s="382">
        <f aca="true" t="shared" si="563" ref="J1031:O1031">SUM(J1021:J1030)</f>
        <v>0</v>
      </c>
      <c r="K1031" s="383">
        <f t="shared" si="563"/>
        <v>0</v>
      </c>
      <c r="L1031" s="121">
        <f t="shared" si="563"/>
        <v>0</v>
      </c>
      <c r="M1031" s="121">
        <f t="shared" si="563"/>
        <v>0</v>
      </c>
      <c r="N1031" s="121">
        <f t="shared" si="563"/>
        <v>0</v>
      </c>
      <c r="O1031" s="122">
        <f t="shared" si="563"/>
        <v>0</v>
      </c>
      <c r="P1031" s="123">
        <f>SUM(P1023:P1030)</f>
        <v>0</v>
      </c>
      <c r="Q1031" s="120">
        <f>SUM(Q1023:Q1030)</f>
        <v>0</v>
      </c>
      <c r="R1031" s="121"/>
      <c r="S1031" s="122"/>
      <c r="T1031" s="563"/>
    </row>
    <row r="1032" spans="1:20" ht="13.5" thickBot="1">
      <c r="A1032" s="557"/>
      <c r="B1032" s="560"/>
      <c r="C1032" s="560"/>
      <c r="D1032" s="118" t="s">
        <v>824</v>
      </c>
      <c r="E1032" s="393"/>
      <c r="F1032" s="394"/>
      <c r="G1032" s="394"/>
      <c r="H1032" s="394"/>
      <c r="I1032" s="394"/>
      <c r="J1032" s="402"/>
      <c r="K1032" s="384">
        <f>K984-K1031</f>
        <v>648</v>
      </c>
      <c r="L1032" s="369">
        <f>L984-L1031</f>
        <v>0</v>
      </c>
      <c r="M1032" s="369">
        <f>M984-M1031</f>
        <v>0</v>
      </c>
      <c r="N1032" s="369">
        <f>N984-N1031</f>
        <v>162</v>
      </c>
      <c r="O1032" s="385">
        <f>O984-O1031</f>
        <v>25</v>
      </c>
      <c r="P1032" s="370"/>
      <c r="Q1032" s="371"/>
      <c r="R1032" s="372"/>
      <c r="S1032" s="373"/>
      <c r="T1032" s="564"/>
    </row>
    <row r="1033" spans="1:20" ht="13.5" thickTop="1">
      <c r="A1033" s="555">
        <f>A1021+1</f>
        <v>39255</v>
      </c>
      <c r="B1033" s="565" t="s">
        <v>139</v>
      </c>
      <c r="C1033" s="566" t="str">
        <f>$C985</f>
        <v>Keményítő</v>
      </c>
      <c r="D1033" s="85"/>
      <c r="E1033" s="86">
        <f aca="true" t="shared" si="564" ref="E1033:E1042">F1033*4+G1033*9+H1033*4</f>
        <v>0</v>
      </c>
      <c r="F1033" s="87"/>
      <c r="G1033" s="87"/>
      <c r="H1033" s="88"/>
      <c r="I1033" s="88"/>
      <c r="J1033" s="378"/>
      <c r="K1033" s="381">
        <f aca="true" t="shared" si="565" ref="K1033:K1042">E1033/100*$J1033</f>
        <v>0</v>
      </c>
      <c r="L1033" s="130">
        <f aca="true" t="shared" si="566" ref="L1033:L1042">F1033/100*$J1033</f>
        <v>0</v>
      </c>
      <c r="M1033" s="130">
        <f aca="true" t="shared" si="567" ref="M1033:M1042">G1033/100*$J1033</f>
        <v>0</v>
      </c>
      <c r="N1033" s="130">
        <f aca="true" t="shared" si="568" ref="N1033:N1042">H1033/100*$J1033</f>
        <v>0</v>
      </c>
      <c r="O1033" s="282">
        <f aca="true" t="shared" si="569" ref="O1033:O1042">I1033/100*$J1033</f>
        <v>0</v>
      </c>
      <c r="P1033" s="91">
        <f>5.2*R1033</f>
        <v>0</v>
      </c>
      <c r="Q1033" s="127">
        <f>54/490*P1033</f>
        <v>0</v>
      </c>
      <c r="R1033" s="92"/>
      <c r="S1033" s="93" t="s">
        <v>117</v>
      </c>
      <c r="T1033" s="562">
        <f>Súlygrafikon!F87</f>
        <v>0</v>
      </c>
    </row>
    <row r="1034" spans="1:20" ht="12.75">
      <c r="A1034" s="556"/>
      <c r="B1034" s="559"/>
      <c r="C1034" s="559"/>
      <c r="D1034" s="95"/>
      <c r="E1034" s="86">
        <f t="shared" si="564"/>
        <v>0</v>
      </c>
      <c r="F1034" s="87"/>
      <c r="G1034" s="87"/>
      <c r="H1034" s="88"/>
      <c r="I1034" s="88"/>
      <c r="J1034" s="380"/>
      <c r="K1034" s="381">
        <f t="shared" si="565"/>
        <v>0</v>
      </c>
      <c r="L1034" s="130">
        <f t="shared" si="566"/>
        <v>0</v>
      </c>
      <c r="M1034" s="130">
        <f t="shared" si="567"/>
        <v>0</v>
      </c>
      <c r="N1034" s="130">
        <f t="shared" si="568"/>
        <v>0</v>
      </c>
      <c r="O1034" s="99">
        <f t="shared" si="569"/>
        <v>0</v>
      </c>
      <c r="P1034" s="97">
        <f>8.2*R1034</f>
        <v>0</v>
      </c>
      <c r="Q1034" s="106">
        <f>54/490*P1034</f>
        <v>0</v>
      </c>
      <c r="R1034" s="100"/>
      <c r="S1034" s="101" t="s">
        <v>118</v>
      </c>
      <c r="T1034" s="563"/>
    </row>
    <row r="1035" spans="1:20" ht="12.75">
      <c r="A1035" s="556"/>
      <c r="B1035" s="559"/>
      <c r="C1035" s="559"/>
      <c r="D1035" s="105"/>
      <c r="E1035" s="106">
        <f t="shared" si="564"/>
        <v>0</v>
      </c>
      <c r="F1035" s="107"/>
      <c r="G1035" s="107"/>
      <c r="H1035" s="108"/>
      <c r="I1035" s="88"/>
      <c r="J1035" s="380"/>
      <c r="K1035" s="381">
        <f t="shared" si="565"/>
        <v>0</v>
      </c>
      <c r="L1035" s="130">
        <f t="shared" si="566"/>
        <v>0</v>
      </c>
      <c r="M1035" s="130">
        <f t="shared" si="567"/>
        <v>0</v>
      </c>
      <c r="N1035" s="130">
        <f t="shared" si="568"/>
        <v>0</v>
      </c>
      <c r="O1035" s="99">
        <f t="shared" si="569"/>
        <v>0</v>
      </c>
      <c r="P1035" s="97">
        <f>11.2*R1035</f>
        <v>0</v>
      </c>
      <c r="Q1035" s="106">
        <f>54/490*P1035</f>
        <v>0</v>
      </c>
      <c r="R1035" s="100"/>
      <c r="S1035" s="101" t="s">
        <v>119</v>
      </c>
      <c r="T1035" s="563"/>
    </row>
    <row r="1036" spans="1:20" ht="12.75">
      <c r="A1036" s="556"/>
      <c r="B1036" s="559"/>
      <c r="C1036" s="559"/>
      <c r="D1036" s="95"/>
      <c r="E1036" s="106">
        <f t="shared" si="564"/>
        <v>0</v>
      </c>
      <c r="F1036" s="107"/>
      <c r="G1036" s="107"/>
      <c r="H1036" s="108"/>
      <c r="I1036" s="88"/>
      <c r="J1036" s="380"/>
      <c r="K1036" s="381">
        <f t="shared" si="565"/>
        <v>0</v>
      </c>
      <c r="L1036" s="130">
        <f t="shared" si="566"/>
        <v>0</v>
      </c>
      <c r="M1036" s="130">
        <f t="shared" si="567"/>
        <v>0</v>
      </c>
      <c r="N1036" s="130">
        <f t="shared" si="568"/>
        <v>0</v>
      </c>
      <c r="O1036" s="99">
        <f t="shared" si="569"/>
        <v>0</v>
      </c>
      <c r="P1036" s="97">
        <f>19.4*R1036</f>
        <v>0</v>
      </c>
      <c r="Q1036" s="106">
        <f>54/490*P1036</f>
        <v>0</v>
      </c>
      <c r="R1036" s="100"/>
      <c r="S1036" s="101" t="s">
        <v>121</v>
      </c>
      <c r="T1036" s="563"/>
    </row>
    <row r="1037" spans="1:20" ht="12.75">
      <c r="A1037" s="556"/>
      <c r="B1037" s="559"/>
      <c r="C1037" s="559"/>
      <c r="D1037" s="95"/>
      <c r="E1037" s="106">
        <f t="shared" si="564"/>
        <v>0</v>
      </c>
      <c r="F1037" s="107"/>
      <c r="G1037" s="107"/>
      <c r="H1037" s="108"/>
      <c r="I1037" s="88"/>
      <c r="J1037" s="380"/>
      <c r="K1037" s="381">
        <f t="shared" si="565"/>
        <v>0</v>
      </c>
      <c r="L1037" s="130">
        <f t="shared" si="566"/>
        <v>0</v>
      </c>
      <c r="M1037" s="130">
        <f t="shared" si="567"/>
        <v>0</v>
      </c>
      <c r="N1037" s="130">
        <f t="shared" si="568"/>
        <v>0</v>
      </c>
      <c r="O1037" s="99">
        <f t="shared" si="569"/>
        <v>0</v>
      </c>
      <c r="P1037" s="97"/>
      <c r="Q1037" s="106"/>
      <c r="R1037" s="100"/>
      <c r="S1037" s="101"/>
      <c r="T1037" s="563"/>
    </row>
    <row r="1038" spans="1:20" ht="12.75">
      <c r="A1038" s="556"/>
      <c r="B1038" s="559"/>
      <c r="C1038" s="559"/>
      <c r="D1038" s="95"/>
      <c r="E1038" s="106">
        <f t="shared" si="564"/>
        <v>0</v>
      </c>
      <c r="F1038" s="107"/>
      <c r="G1038" s="107"/>
      <c r="H1038" s="108"/>
      <c r="I1038" s="88"/>
      <c r="J1038" s="380"/>
      <c r="K1038" s="381">
        <f t="shared" si="565"/>
        <v>0</v>
      </c>
      <c r="L1038" s="130">
        <f t="shared" si="566"/>
        <v>0</v>
      </c>
      <c r="M1038" s="130">
        <f t="shared" si="567"/>
        <v>0</v>
      </c>
      <c r="N1038" s="130">
        <f t="shared" si="568"/>
        <v>0</v>
      </c>
      <c r="O1038" s="99">
        <f t="shared" si="569"/>
        <v>0</v>
      </c>
      <c r="P1038" s="97"/>
      <c r="Q1038" s="106"/>
      <c r="R1038" s="100"/>
      <c r="S1038" s="101"/>
      <c r="T1038" s="563"/>
    </row>
    <row r="1039" spans="1:20" ht="12.75">
      <c r="A1039" s="556"/>
      <c r="B1039" s="559"/>
      <c r="C1039" s="559"/>
      <c r="D1039" s="146"/>
      <c r="E1039" s="142">
        <f t="shared" si="564"/>
        <v>0</v>
      </c>
      <c r="F1039" s="147"/>
      <c r="G1039" s="147"/>
      <c r="H1039" s="148"/>
      <c r="I1039" s="286"/>
      <c r="J1039" s="389"/>
      <c r="K1039" s="381">
        <f t="shared" si="565"/>
        <v>0</v>
      </c>
      <c r="L1039" s="130">
        <f t="shared" si="566"/>
        <v>0</v>
      </c>
      <c r="M1039" s="130">
        <f t="shared" si="567"/>
        <v>0</v>
      </c>
      <c r="N1039" s="130">
        <f t="shared" si="568"/>
        <v>0</v>
      </c>
      <c r="O1039" s="99">
        <f t="shared" si="569"/>
        <v>0</v>
      </c>
      <c r="P1039" s="97"/>
      <c r="Q1039" s="106"/>
      <c r="R1039" s="100"/>
      <c r="S1039" s="101"/>
      <c r="T1039" s="563"/>
    </row>
    <row r="1040" spans="1:20" ht="12.75">
      <c r="A1040" s="556"/>
      <c r="B1040" s="559"/>
      <c r="C1040" s="559"/>
      <c r="D1040" s="150"/>
      <c r="E1040" s="142">
        <f t="shared" si="564"/>
        <v>0</v>
      </c>
      <c r="F1040" s="147"/>
      <c r="G1040" s="147"/>
      <c r="H1040" s="148"/>
      <c r="I1040" s="286"/>
      <c r="J1040" s="390"/>
      <c r="K1040" s="381">
        <f t="shared" si="565"/>
        <v>0</v>
      </c>
      <c r="L1040" s="130">
        <f t="shared" si="566"/>
        <v>0</v>
      </c>
      <c r="M1040" s="130">
        <f t="shared" si="567"/>
        <v>0</v>
      </c>
      <c r="N1040" s="130">
        <f t="shared" si="568"/>
        <v>0</v>
      </c>
      <c r="O1040" s="99">
        <f t="shared" si="569"/>
        <v>0</v>
      </c>
      <c r="P1040" s="97"/>
      <c r="Q1040" s="106"/>
      <c r="R1040" s="100"/>
      <c r="S1040" s="101"/>
      <c r="T1040" s="563"/>
    </row>
    <row r="1041" spans="1:20" ht="12.75">
      <c r="A1041" s="556"/>
      <c r="B1041" s="559"/>
      <c r="C1041" s="559"/>
      <c r="D1041" s="110"/>
      <c r="E1041" s="106">
        <f t="shared" si="564"/>
        <v>0</v>
      </c>
      <c r="F1041" s="107"/>
      <c r="G1041" s="107"/>
      <c r="H1041" s="108"/>
      <c r="I1041" s="286"/>
      <c r="J1041" s="380"/>
      <c r="K1041" s="381">
        <f t="shared" si="565"/>
        <v>0</v>
      </c>
      <c r="L1041" s="130">
        <f t="shared" si="566"/>
        <v>0</v>
      </c>
      <c r="M1041" s="130">
        <f t="shared" si="567"/>
        <v>0</v>
      </c>
      <c r="N1041" s="130">
        <f t="shared" si="568"/>
        <v>0</v>
      </c>
      <c r="O1041" s="99">
        <f t="shared" si="569"/>
        <v>0</v>
      </c>
      <c r="P1041" s="97"/>
      <c r="Q1041" s="106"/>
      <c r="R1041" s="100"/>
      <c r="S1041" s="101"/>
      <c r="T1041" s="563"/>
    </row>
    <row r="1042" spans="1:20" ht="13.5" thickBot="1">
      <c r="A1042" s="556"/>
      <c r="B1042" s="559"/>
      <c r="C1042" s="559"/>
      <c r="D1042" s="357"/>
      <c r="E1042" s="106">
        <f t="shared" si="564"/>
        <v>0</v>
      </c>
      <c r="F1042" s="107"/>
      <c r="G1042" s="107"/>
      <c r="H1042" s="108"/>
      <c r="I1042" s="108"/>
      <c r="J1042" s="387"/>
      <c r="K1042" s="388">
        <f t="shared" si="565"/>
        <v>0</v>
      </c>
      <c r="L1042" s="143">
        <f t="shared" si="566"/>
        <v>0</v>
      </c>
      <c r="M1042" s="143">
        <f t="shared" si="567"/>
        <v>0</v>
      </c>
      <c r="N1042" s="143">
        <f t="shared" si="568"/>
        <v>0</v>
      </c>
      <c r="O1042" s="144">
        <f t="shared" si="569"/>
        <v>0</v>
      </c>
      <c r="P1042" s="115"/>
      <c r="Q1042" s="267"/>
      <c r="R1042" s="116"/>
      <c r="S1042" s="117"/>
      <c r="T1042" s="563"/>
    </row>
    <row r="1043" spans="1:20" ht="13.5" thickBot="1">
      <c r="A1043" s="556"/>
      <c r="B1043" s="559"/>
      <c r="C1043" s="559"/>
      <c r="D1043" s="118" t="s">
        <v>657</v>
      </c>
      <c r="E1043" s="393"/>
      <c r="F1043" s="394"/>
      <c r="G1043" s="394"/>
      <c r="H1043" s="394"/>
      <c r="I1043" s="394"/>
      <c r="J1043" s="382">
        <f aca="true" t="shared" si="570" ref="J1043:O1043">SUM(J1033:J1042)</f>
        <v>0</v>
      </c>
      <c r="K1043" s="383">
        <f t="shared" si="570"/>
        <v>0</v>
      </c>
      <c r="L1043" s="121">
        <f t="shared" si="570"/>
        <v>0</v>
      </c>
      <c r="M1043" s="121">
        <f t="shared" si="570"/>
        <v>0</v>
      </c>
      <c r="N1043" s="121">
        <f t="shared" si="570"/>
        <v>0</v>
      </c>
      <c r="O1043" s="122">
        <f t="shared" si="570"/>
        <v>0</v>
      </c>
      <c r="P1043" s="123">
        <f>SUM(P1035:P1042)</f>
        <v>0</v>
      </c>
      <c r="Q1043" s="120">
        <f>SUM(Q1035:Q1042)</f>
        <v>0</v>
      </c>
      <c r="R1043" s="121"/>
      <c r="S1043" s="122"/>
      <c r="T1043" s="563"/>
    </row>
    <row r="1044" spans="1:20" ht="13.5" thickBot="1">
      <c r="A1044" s="557"/>
      <c r="B1044" s="560"/>
      <c r="C1044" s="560"/>
      <c r="D1044" s="118" t="s">
        <v>824</v>
      </c>
      <c r="E1044" s="393"/>
      <c r="F1044" s="394"/>
      <c r="G1044" s="394"/>
      <c r="H1044" s="394"/>
      <c r="I1044" s="394"/>
      <c r="J1044" s="402"/>
      <c r="K1044" s="384">
        <f>K984-K1043</f>
        <v>648</v>
      </c>
      <c r="L1044" s="369">
        <f>L984-L1043</f>
        <v>0</v>
      </c>
      <c r="M1044" s="369">
        <f>M984-M1043</f>
        <v>0</v>
      </c>
      <c r="N1044" s="369">
        <f>N984-N1043</f>
        <v>162</v>
      </c>
      <c r="O1044" s="385">
        <f>O984-O1043</f>
        <v>25</v>
      </c>
      <c r="P1044" s="370"/>
      <c r="Q1044" s="371"/>
      <c r="R1044" s="372"/>
      <c r="S1044" s="373"/>
      <c r="T1044" s="564"/>
    </row>
    <row r="1045" spans="1:20" ht="13.5" thickTop="1">
      <c r="A1045" s="555">
        <f>A1033+1</f>
        <v>39256</v>
      </c>
      <c r="B1045" s="558" t="s">
        <v>140</v>
      </c>
      <c r="C1045" s="561" t="str">
        <f>$C997</f>
        <v>Szénhidrát</v>
      </c>
      <c r="D1045" s="85"/>
      <c r="E1045" s="86">
        <f aca="true" t="shared" si="571" ref="E1045:E1054">F1045*4+G1045*9+H1045*4</f>
        <v>0</v>
      </c>
      <c r="F1045" s="87"/>
      <c r="G1045" s="87"/>
      <c r="H1045" s="88"/>
      <c r="I1045" s="88"/>
      <c r="J1045" s="378"/>
      <c r="K1045" s="386">
        <f aca="true" t="shared" si="572" ref="K1045:K1054">E1045/100*$J1045</f>
        <v>0</v>
      </c>
      <c r="L1045" s="221">
        <f aca="true" t="shared" si="573" ref="L1045:L1054">F1045/100*$J1045</f>
        <v>0</v>
      </c>
      <c r="M1045" s="221">
        <f aca="true" t="shared" si="574" ref="M1045:M1054">G1045/100*$J1045</f>
        <v>0</v>
      </c>
      <c r="N1045" s="221">
        <f aca="true" t="shared" si="575" ref="N1045:N1054">H1045/100*$J1045</f>
        <v>0</v>
      </c>
      <c r="O1045" s="129">
        <f aca="true" t="shared" si="576" ref="O1045:O1054">I1045/100*$J1045</f>
        <v>0</v>
      </c>
      <c r="P1045" s="91">
        <f>5.2*R1045</f>
        <v>0</v>
      </c>
      <c r="Q1045" s="127">
        <f>54/490*P1045</f>
        <v>0</v>
      </c>
      <c r="R1045" s="92"/>
      <c r="S1045" s="93" t="s">
        <v>117</v>
      </c>
      <c r="T1045" s="562">
        <f>Súlygrafikon!F88</f>
        <v>0</v>
      </c>
    </row>
    <row r="1046" spans="1:20" ht="12.75">
      <c r="A1046" s="556"/>
      <c r="B1046" s="559"/>
      <c r="C1046" s="559"/>
      <c r="D1046" s="95"/>
      <c r="E1046" s="86">
        <f t="shared" si="571"/>
        <v>0</v>
      </c>
      <c r="F1046" s="87"/>
      <c r="G1046" s="87"/>
      <c r="H1046" s="88"/>
      <c r="I1046" s="88"/>
      <c r="J1046" s="380"/>
      <c r="K1046" s="381">
        <f t="shared" si="572"/>
        <v>0</v>
      </c>
      <c r="L1046" s="130">
        <f t="shared" si="573"/>
        <v>0</v>
      </c>
      <c r="M1046" s="130">
        <f t="shared" si="574"/>
        <v>0</v>
      </c>
      <c r="N1046" s="130">
        <f t="shared" si="575"/>
        <v>0</v>
      </c>
      <c r="O1046" s="99">
        <f t="shared" si="576"/>
        <v>0</v>
      </c>
      <c r="P1046" s="97">
        <f>8.2*R1046</f>
        <v>0</v>
      </c>
      <c r="Q1046" s="106">
        <f>54/490*P1046</f>
        <v>0</v>
      </c>
      <c r="R1046" s="100"/>
      <c r="S1046" s="101" t="s">
        <v>118</v>
      </c>
      <c r="T1046" s="563"/>
    </row>
    <row r="1047" spans="1:20" ht="12.75">
      <c r="A1047" s="556"/>
      <c r="B1047" s="559"/>
      <c r="C1047" s="559"/>
      <c r="D1047" s="105"/>
      <c r="E1047" s="106">
        <f t="shared" si="571"/>
        <v>0</v>
      </c>
      <c r="F1047" s="107"/>
      <c r="G1047" s="107"/>
      <c r="H1047" s="108"/>
      <c r="I1047" s="88"/>
      <c r="J1047" s="380"/>
      <c r="K1047" s="381">
        <f t="shared" si="572"/>
        <v>0</v>
      </c>
      <c r="L1047" s="130">
        <f t="shared" si="573"/>
        <v>0</v>
      </c>
      <c r="M1047" s="130">
        <f t="shared" si="574"/>
        <v>0</v>
      </c>
      <c r="N1047" s="130">
        <f t="shared" si="575"/>
        <v>0</v>
      </c>
      <c r="O1047" s="99">
        <f t="shared" si="576"/>
        <v>0</v>
      </c>
      <c r="P1047" s="97">
        <f>11.2*R1047</f>
        <v>0</v>
      </c>
      <c r="Q1047" s="106">
        <f>54/490*P1047</f>
        <v>0</v>
      </c>
      <c r="R1047" s="100"/>
      <c r="S1047" s="101" t="s">
        <v>119</v>
      </c>
      <c r="T1047" s="563"/>
    </row>
    <row r="1048" spans="1:20" ht="12.75">
      <c r="A1048" s="556"/>
      <c r="B1048" s="559"/>
      <c r="C1048" s="559"/>
      <c r="D1048" s="95"/>
      <c r="E1048" s="106">
        <f t="shared" si="571"/>
        <v>0</v>
      </c>
      <c r="F1048" s="107"/>
      <c r="G1048" s="107"/>
      <c r="H1048" s="108"/>
      <c r="I1048" s="88"/>
      <c r="J1048" s="380"/>
      <c r="K1048" s="381">
        <f t="shared" si="572"/>
        <v>0</v>
      </c>
      <c r="L1048" s="130">
        <f t="shared" si="573"/>
        <v>0</v>
      </c>
      <c r="M1048" s="130">
        <f t="shared" si="574"/>
        <v>0</v>
      </c>
      <c r="N1048" s="130">
        <f t="shared" si="575"/>
        <v>0</v>
      </c>
      <c r="O1048" s="99">
        <f t="shared" si="576"/>
        <v>0</v>
      </c>
      <c r="P1048" s="97">
        <f>19.4*R1048</f>
        <v>0</v>
      </c>
      <c r="Q1048" s="106">
        <f>54/490*P1048</f>
        <v>0</v>
      </c>
      <c r="R1048" s="100"/>
      <c r="S1048" s="101" t="s">
        <v>121</v>
      </c>
      <c r="T1048" s="563"/>
    </row>
    <row r="1049" spans="1:20" ht="12.75">
      <c r="A1049" s="556"/>
      <c r="B1049" s="559"/>
      <c r="C1049" s="559"/>
      <c r="D1049" s="95"/>
      <c r="E1049" s="106">
        <f t="shared" si="571"/>
        <v>0</v>
      </c>
      <c r="F1049" s="107"/>
      <c r="G1049" s="107"/>
      <c r="H1049" s="108"/>
      <c r="I1049" s="88"/>
      <c r="J1049" s="380"/>
      <c r="K1049" s="381">
        <f t="shared" si="572"/>
        <v>0</v>
      </c>
      <c r="L1049" s="130">
        <f t="shared" si="573"/>
        <v>0</v>
      </c>
      <c r="M1049" s="130">
        <f t="shared" si="574"/>
        <v>0</v>
      </c>
      <c r="N1049" s="130">
        <f t="shared" si="575"/>
        <v>0</v>
      </c>
      <c r="O1049" s="99">
        <f t="shared" si="576"/>
        <v>0</v>
      </c>
      <c r="P1049" s="97"/>
      <c r="Q1049" s="106"/>
      <c r="R1049" s="100"/>
      <c r="S1049" s="101"/>
      <c r="T1049" s="563"/>
    </row>
    <row r="1050" spans="1:20" ht="12.75">
      <c r="A1050" s="556"/>
      <c r="B1050" s="559"/>
      <c r="C1050" s="559"/>
      <c r="D1050" s="110"/>
      <c r="E1050" s="106">
        <f t="shared" si="571"/>
        <v>0</v>
      </c>
      <c r="F1050" s="107"/>
      <c r="G1050" s="107"/>
      <c r="H1050" s="108"/>
      <c r="I1050" s="88"/>
      <c r="J1050" s="380"/>
      <c r="K1050" s="381">
        <f t="shared" si="572"/>
        <v>0</v>
      </c>
      <c r="L1050" s="130">
        <f t="shared" si="573"/>
        <v>0</v>
      </c>
      <c r="M1050" s="130">
        <f t="shared" si="574"/>
        <v>0</v>
      </c>
      <c r="N1050" s="130">
        <f t="shared" si="575"/>
        <v>0</v>
      </c>
      <c r="O1050" s="99">
        <f t="shared" si="576"/>
        <v>0</v>
      </c>
      <c r="P1050" s="97"/>
      <c r="Q1050" s="106"/>
      <c r="R1050" s="100"/>
      <c r="S1050" s="101"/>
      <c r="T1050" s="563"/>
    </row>
    <row r="1051" spans="1:20" ht="12.75">
      <c r="A1051" s="556"/>
      <c r="B1051" s="559"/>
      <c r="C1051" s="559"/>
      <c r="D1051" s="105"/>
      <c r="E1051" s="106">
        <f t="shared" si="571"/>
        <v>0</v>
      </c>
      <c r="F1051" s="107"/>
      <c r="G1051" s="107"/>
      <c r="H1051" s="108"/>
      <c r="I1051" s="88"/>
      <c r="J1051" s="380"/>
      <c r="K1051" s="381">
        <f t="shared" si="572"/>
        <v>0</v>
      </c>
      <c r="L1051" s="130">
        <f t="shared" si="573"/>
        <v>0</v>
      </c>
      <c r="M1051" s="130">
        <f t="shared" si="574"/>
        <v>0</v>
      </c>
      <c r="N1051" s="130">
        <f t="shared" si="575"/>
        <v>0</v>
      </c>
      <c r="O1051" s="99">
        <f t="shared" si="576"/>
        <v>0</v>
      </c>
      <c r="P1051" s="97"/>
      <c r="Q1051" s="106"/>
      <c r="R1051" s="100"/>
      <c r="S1051" s="101"/>
      <c r="T1051" s="563"/>
    </row>
    <row r="1052" spans="1:20" ht="12.75">
      <c r="A1052" s="556"/>
      <c r="B1052" s="559"/>
      <c r="C1052" s="559"/>
      <c r="D1052" s="95"/>
      <c r="E1052" s="142">
        <f t="shared" si="571"/>
        <v>0</v>
      </c>
      <c r="F1052" s="107"/>
      <c r="G1052" s="107"/>
      <c r="H1052" s="108"/>
      <c r="I1052" s="88"/>
      <c r="J1052" s="387"/>
      <c r="K1052" s="381">
        <f t="shared" si="572"/>
        <v>0</v>
      </c>
      <c r="L1052" s="130">
        <f t="shared" si="573"/>
        <v>0</v>
      </c>
      <c r="M1052" s="130">
        <f t="shared" si="574"/>
        <v>0</v>
      </c>
      <c r="N1052" s="130">
        <f t="shared" si="575"/>
        <v>0</v>
      </c>
      <c r="O1052" s="99">
        <f t="shared" si="576"/>
        <v>0</v>
      </c>
      <c r="P1052" s="97"/>
      <c r="Q1052" s="106"/>
      <c r="R1052" s="100"/>
      <c r="S1052" s="101"/>
      <c r="T1052" s="563"/>
    </row>
    <row r="1053" spans="1:20" ht="12.75">
      <c r="A1053" s="556"/>
      <c r="B1053" s="559"/>
      <c r="C1053" s="559"/>
      <c r="D1053" s="110"/>
      <c r="E1053" s="142">
        <f t="shared" si="571"/>
        <v>0</v>
      </c>
      <c r="F1053" s="107"/>
      <c r="G1053" s="107"/>
      <c r="H1053" s="108"/>
      <c r="I1053" s="108"/>
      <c r="J1053" s="387"/>
      <c r="K1053" s="381">
        <f t="shared" si="572"/>
        <v>0</v>
      </c>
      <c r="L1053" s="130">
        <f t="shared" si="573"/>
        <v>0</v>
      </c>
      <c r="M1053" s="130">
        <f t="shared" si="574"/>
        <v>0</v>
      </c>
      <c r="N1053" s="130">
        <f t="shared" si="575"/>
        <v>0</v>
      </c>
      <c r="O1053" s="99">
        <f t="shared" si="576"/>
        <v>0</v>
      </c>
      <c r="P1053" s="97"/>
      <c r="Q1053" s="106"/>
      <c r="R1053" s="100"/>
      <c r="S1053" s="101"/>
      <c r="T1053" s="563"/>
    </row>
    <row r="1054" spans="1:20" ht="13.5" thickBot="1">
      <c r="A1054" s="556"/>
      <c r="B1054" s="559"/>
      <c r="C1054" s="559"/>
      <c r="D1054" s="357"/>
      <c r="E1054" s="106">
        <f t="shared" si="571"/>
        <v>0</v>
      </c>
      <c r="F1054" s="107"/>
      <c r="G1054" s="107"/>
      <c r="H1054" s="108"/>
      <c r="I1054" s="108"/>
      <c r="J1054" s="387"/>
      <c r="K1054" s="381">
        <f t="shared" si="572"/>
        <v>0</v>
      </c>
      <c r="L1054" s="130">
        <f t="shared" si="573"/>
        <v>0</v>
      </c>
      <c r="M1054" s="130">
        <f t="shared" si="574"/>
        <v>0</v>
      </c>
      <c r="N1054" s="130">
        <f t="shared" si="575"/>
        <v>0</v>
      </c>
      <c r="O1054" s="144">
        <f t="shared" si="576"/>
        <v>0</v>
      </c>
      <c r="P1054" s="115"/>
      <c r="Q1054" s="267"/>
      <c r="R1054" s="116"/>
      <c r="S1054" s="117"/>
      <c r="T1054" s="563"/>
    </row>
    <row r="1055" spans="1:20" ht="13.5" thickBot="1">
      <c r="A1055" s="556"/>
      <c r="B1055" s="559"/>
      <c r="C1055" s="559"/>
      <c r="D1055" s="118" t="s">
        <v>657</v>
      </c>
      <c r="E1055" s="393"/>
      <c r="F1055" s="394"/>
      <c r="G1055" s="394"/>
      <c r="H1055" s="394"/>
      <c r="I1055" s="394"/>
      <c r="J1055" s="382">
        <f aca="true" t="shared" si="577" ref="J1055:O1055">SUM(J1045:J1054)</f>
        <v>0</v>
      </c>
      <c r="K1055" s="383">
        <f t="shared" si="577"/>
        <v>0</v>
      </c>
      <c r="L1055" s="121">
        <f t="shared" si="577"/>
        <v>0</v>
      </c>
      <c r="M1055" s="121">
        <f t="shared" si="577"/>
        <v>0</v>
      </c>
      <c r="N1055" s="121">
        <f t="shared" si="577"/>
        <v>0</v>
      </c>
      <c r="O1055" s="122">
        <f t="shared" si="577"/>
        <v>0</v>
      </c>
      <c r="P1055" s="123">
        <f>SUM(P1047:P1054)</f>
        <v>0</v>
      </c>
      <c r="Q1055" s="120">
        <f>SUM(Q1047:Q1054)</f>
        <v>0</v>
      </c>
      <c r="R1055" s="121"/>
      <c r="S1055" s="122"/>
      <c r="T1055" s="563"/>
    </row>
    <row r="1056" spans="1:20" ht="13.5" thickBot="1">
      <c r="A1056" s="557"/>
      <c r="B1056" s="560"/>
      <c r="C1056" s="560"/>
      <c r="D1056" s="118" t="s">
        <v>824</v>
      </c>
      <c r="E1056" s="393"/>
      <c r="F1056" s="394"/>
      <c r="G1056" s="394"/>
      <c r="H1056" s="394"/>
      <c r="I1056" s="394"/>
      <c r="J1056" s="402"/>
      <c r="K1056" s="384">
        <f>K984-K1055</f>
        <v>648</v>
      </c>
      <c r="L1056" s="369">
        <f>L984-L1055</f>
        <v>0</v>
      </c>
      <c r="M1056" s="369">
        <f>M984-M1055</f>
        <v>0</v>
      </c>
      <c r="N1056" s="369">
        <f>N984-N1055</f>
        <v>162</v>
      </c>
      <c r="O1056" s="385">
        <f>O984-O1055</f>
        <v>25</v>
      </c>
      <c r="P1056" s="370"/>
      <c r="Q1056" s="371"/>
      <c r="R1056" s="372"/>
      <c r="S1056" s="373"/>
      <c r="T1056" s="564"/>
    </row>
    <row r="1057" spans="1:20" ht="13.5" thickTop="1">
      <c r="A1057" s="555">
        <f>A1045+1</f>
        <v>39257</v>
      </c>
      <c r="B1057" s="558" t="s">
        <v>141</v>
      </c>
      <c r="C1057" s="561" t="str">
        <f>$C1009</f>
        <v>Gyümölcs</v>
      </c>
      <c r="D1057" s="85"/>
      <c r="E1057" s="127">
        <f aca="true" t="shared" si="578" ref="E1057:E1066">F1057*4+G1057*9+H1057*4</f>
        <v>0</v>
      </c>
      <c r="F1057" s="158"/>
      <c r="G1057" s="158"/>
      <c r="H1057" s="159"/>
      <c r="I1057" s="159"/>
      <c r="J1057" s="378"/>
      <c r="K1057" s="386">
        <f aca="true" t="shared" si="579" ref="K1057:K1066">E1057/100*$J1057</f>
        <v>0</v>
      </c>
      <c r="L1057" s="221">
        <f aca="true" t="shared" si="580" ref="L1057:L1066">F1057/100*$J1057</f>
        <v>0</v>
      </c>
      <c r="M1057" s="221">
        <f aca="true" t="shared" si="581" ref="M1057:M1066">G1057/100*$J1057</f>
        <v>0</v>
      </c>
      <c r="N1057" s="221">
        <f aca="true" t="shared" si="582" ref="N1057:N1066">H1057/100*$J1057</f>
        <v>0</v>
      </c>
      <c r="O1057" s="129">
        <f aca="true" t="shared" si="583" ref="O1057:O1066">I1057/100*$J1057</f>
        <v>0</v>
      </c>
      <c r="P1057" s="91">
        <f>5.2*R1057</f>
        <v>0</v>
      </c>
      <c r="Q1057" s="127">
        <f>54/490*P1057</f>
        <v>0</v>
      </c>
      <c r="R1057" s="92"/>
      <c r="S1057" s="93" t="s">
        <v>117</v>
      </c>
      <c r="T1057" s="562">
        <f>Súlygrafikon!F89</f>
        <v>0</v>
      </c>
    </row>
    <row r="1058" spans="1:20" ht="12.75">
      <c r="A1058" s="556"/>
      <c r="B1058" s="559"/>
      <c r="C1058" s="559"/>
      <c r="D1058" s="110"/>
      <c r="E1058" s="106">
        <f t="shared" si="578"/>
        <v>0</v>
      </c>
      <c r="F1058" s="107"/>
      <c r="G1058" s="107"/>
      <c r="H1058" s="108"/>
      <c r="I1058" s="108"/>
      <c r="J1058" s="387"/>
      <c r="K1058" s="381">
        <f t="shared" si="579"/>
        <v>0</v>
      </c>
      <c r="L1058" s="130">
        <f t="shared" si="580"/>
        <v>0</v>
      </c>
      <c r="M1058" s="130">
        <f t="shared" si="581"/>
        <v>0</v>
      </c>
      <c r="N1058" s="130">
        <f t="shared" si="582"/>
        <v>0</v>
      </c>
      <c r="O1058" s="99">
        <f t="shared" si="583"/>
        <v>0</v>
      </c>
      <c r="P1058" s="97">
        <f>8.2*R1058</f>
        <v>0</v>
      </c>
      <c r="Q1058" s="106">
        <f>54/490*P1058</f>
        <v>0</v>
      </c>
      <c r="R1058" s="100"/>
      <c r="S1058" s="101" t="s">
        <v>118</v>
      </c>
      <c r="T1058" s="563"/>
    </row>
    <row r="1059" spans="1:20" ht="12.75">
      <c r="A1059" s="556"/>
      <c r="B1059" s="559"/>
      <c r="C1059" s="559"/>
      <c r="D1059" s="105"/>
      <c r="E1059" s="142">
        <f t="shared" si="578"/>
        <v>0</v>
      </c>
      <c r="F1059" s="107"/>
      <c r="G1059" s="107"/>
      <c r="H1059" s="108"/>
      <c r="I1059" s="108"/>
      <c r="J1059" s="387"/>
      <c r="K1059" s="381">
        <f t="shared" si="579"/>
        <v>0</v>
      </c>
      <c r="L1059" s="130">
        <f t="shared" si="580"/>
        <v>0</v>
      </c>
      <c r="M1059" s="130">
        <f t="shared" si="581"/>
        <v>0</v>
      </c>
      <c r="N1059" s="130">
        <f t="shared" si="582"/>
        <v>0</v>
      </c>
      <c r="O1059" s="99">
        <f t="shared" si="583"/>
        <v>0</v>
      </c>
      <c r="P1059" s="97">
        <f>11.2*R1059</f>
        <v>0</v>
      </c>
      <c r="Q1059" s="106">
        <f>54/490*P1059</f>
        <v>0</v>
      </c>
      <c r="R1059" s="100"/>
      <c r="S1059" s="101" t="s">
        <v>119</v>
      </c>
      <c r="T1059" s="563"/>
    </row>
    <row r="1060" spans="1:20" ht="12.75">
      <c r="A1060" s="556"/>
      <c r="B1060" s="559"/>
      <c r="C1060" s="559"/>
      <c r="D1060" s="110"/>
      <c r="E1060" s="106">
        <f t="shared" si="578"/>
        <v>0</v>
      </c>
      <c r="F1060" s="107"/>
      <c r="G1060" s="107"/>
      <c r="H1060" s="108"/>
      <c r="I1060" s="108"/>
      <c r="J1060" s="387"/>
      <c r="K1060" s="381">
        <f t="shared" si="579"/>
        <v>0</v>
      </c>
      <c r="L1060" s="130">
        <f t="shared" si="580"/>
        <v>0</v>
      </c>
      <c r="M1060" s="130">
        <f t="shared" si="581"/>
        <v>0</v>
      </c>
      <c r="N1060" s="130">
        <f t="shared" si="582"/>
        <v>0</v>
      </c>
      <c r="O1060" s="99">
        <f t="shared" si="583"/>
        <v>0</v>
      </c>
      <c r="P1060" s="97">
        <f>19.4*R1060</f>
        <v>0</v>
      </c>
      <c r="Q1060" s="106">
        <f>54/490*P1060</f>
        <v>0</v>
      </c>
      <c r="R1060" s="100"/>
      <c r="S1060" s="101" t="s">
        <v>121</v>
      </c>
      <c r="T1060" s="563"/>
    </row>
    <row r="1061" spans="1:20" ht="12.75">
      <c r="A1061" s="556"/>
      <c r="B1061" s="559"/>
      <c r="C1061" s="559"/>
      <c r="D1061" s="110"/>
      <c r="E1061" s="106">
        <f t="shared" si="578"/>
        <v>0</v>
      </c>
      <c r="F1061" s="107"/>
      <c r="G1061" s="107"/>
      <c r="H1061" s="108"/>
      <c r="I1061" s="88"/>
      <c r="J1061" s="380"/>
      <c r="K1061" s="381">
        <f t="shared" si="579"/>
        <v>0</v>
      </c>
      <c r="L1061" s="130">
        <f t="shared" si="580"/>
        <v>0</v>
      </c>
      <c r="M1061" s="130">
        <f t="shared" si="581"/>
        <v>0</v>
      </c>
      <c r="N1061" s="130">
        <f t="shared" si="582"/>
        <v>0</v>
      </c>
      <c r="O1061" s="99">
        <f t="shared" si="583"/>
        <v>0</v>
      </c>
      <c r="P1061" s="97"/>
      <c r="Q1061" s="106"/>
      <c r="R1061" s="100"/>
      <c r="S1061" s="101"/>
      <c r="T1061" s="563"/>
    </row>
    <row r="1062" spans="1:20" ht="12.75">
      <c r="A1062" s="556"/>
      <c r="B1062" s="559"/>
      <c r="C1062" s="559"/>
      <c r="D1062" s="110"/>
      <c r="E1062" s="106">
        <f t="shared" si="578"/>
        <v>0</v>
      </c>
      <c r="F1062" s="107"/>
      <c r="G1062" s="107"/>
      <c r="H1062" s="108"/>
      <c r="I1062" s="108"/>
      <c r="J1062" s="387"/>
      <c r="K1062" s="381">
        <f t="shared" si="579"/>
        <v>0</v>
      </c>
      <c r="L1062" s="130">
        <f t="shared" si="580"/>
        <v>0</v>
      </c>
      <c r="M1062" s="130">
        <f t="shared" si="581"/>
        <v>0</v>
      </c>
      <c r="N1062" s="130">
        <f t="shared" si="582"/>
        <v>0</v>
      </c>
      <c r="O1062" s="99">
        <f t="shared" si="583"/>
        <v>0</v>
      </c>
      <c r="P1062" s="97"/>
      <c r="Q1062" s="106"/>
      <c r="R1062" s="100"/>
      <c r="S1062" s="101"/>
      <c r="T1062" s="563"/>
    </row>
    <row r="1063" spans="1:20" ht="12.75">
      <c r="A1063" s="556"/>
      <c r="B1063" s="559"/>
      <c r="C1063" s="559"/>
      <c r="D1063" s="105"/>
      <c r="E1063" s="106">
        <f t="shared" si="578"/>
        <v>0</v>
      </c>
      <c r="F1063" s="107"/>
      <c r="G1063" s="107"/>
      <c r="H1063" s="108"/>
      <c r="I1063" s="108"/>
      <c r="J1063" s="387"/>
      <c r="K1063" s="381">
        <f t="shared" si="579"/>
        <v>0</v>
      </c>
      <c r="L1063" s="130">
        <f t="shared" si="580"/>
        <v>0</v>
      </c>
      <c r="M1063" s="130">
        <f t="shared" si="581"/>
        <v>0</v>
      </c>
      <c r="N1063" s="130">
        <f t="shared" si="582"/>
        <v>0</v>
      </c>
      <c r="O1063" s="99">
        <f t="shared" si="583"/>
        <v>0</v>
      </c>
      <c r="P1063" s="97"/>
      <c r="Q1063" s="106"/>
      <c r="R1063" s="100"/>
      <c r="S1063" s="101"/>
      <c r="T1063" s="563"/>
    </row>
    <row r="1064" spans="1:20" ht="12.75">
      <c r="A1064" s="556"/>
      <c r="B1064" s="559"/>
      <c r="C1064" s="559"/>
      <c r="D1064" s="110"/>
      <c r="E1064" s="106">
        <f t="shared" si="578"/>
        <v>0</v>
      </c>
      <c r="F1064" s="107"/>
      <c r="G1064" s="107"/>
      <c r="H1064" s="108"/>
      <c r="I1064" s="88"/>
      <c r="J1064" s="380"/>
      <c r="K1064" s="381">
        <f t="shared" si="579"/>
        <v>0</v>
      </c>
      <c r="L1064" s="130">
        <f t="shared" si="580"/>
        <v>0</v>
      </c>
      <c r="M1064" s="130">
        <f t="shared" si="581"/>
        <v>0</v>
      </c>
      <c r="N1064" s="130">
        <f t="shared" si="582"/>
        <v>0</v>
      </c>
      <c r="O1064" s="99">
        <f t="shared" si="583"/>
        <v>0</v>
      </c>
      <c r="P1064" s="97"/>
      <c r="Q1064" s="106"/>
      <c r="R1064" s="100"/>
      <c r="S1064" s="101"/>
      <c r="T1064" s="563"/>
    </row>
    <row r="1065" spans="1:20" ht="12.75">
      <c r="A1065" s="556"/>
      <c r="B1065" s="559"/>
      <c r="C1065" s="559"/>
      <c r="D1065" s="110"/>
      <c r="E1065" s="106">
        <f t="shared" si="578"/>
        <v>0</v>
      </c>
      <c r="F1065" s="107"/>
      <c r="G1065" s="107"/>
      <c r="H1065" s="108"/>
      <c r="I1065" s="108"/>
      <c r="J1065" s="403"/>
      <c r="K1065" s="381">
        <f t="shared" si="579"/>
        <v>0</v>
      </c>
      <c r="L1065" s="130">
        <f t="shared" si="580"/>
        <v>0</v>
      </c>
      <c r="M1065" s="130">
        <f t="shared" si="581"/>
        <v>0</v>
      </c>
      <c r="N1065" s="130">
        <f t="shared" si="582"/>
        <v>0</v>
      </c>
      <c r="O1065" s="99">
        <f t="shared" si="583"/>
        <v>0</v>
      </c>
      <c r="P1065" s="97"/>
      <c r="Q1065" s="106"/>
      <c r="R1065" s="100"/>
      <c r="S1065" s="101"/>
      <c r="T1065" s="563"/>
    </row>
    <row r="1066" spans="1:20" ht="13.5" thickBot="1">
      <c r="A1066" s="556"/>
      <c r="B1066" s="559"/>
      <c r="C1066" s="559"/>
      <c r="D1066" s="357"/>
      <c r="E1066" s="106">
        <f t="shared" si="578"/>
        <v>0</v>
      </c>
      <c r="F1066" s="107"/>
      <c r="G1066" s="107"/>
      <c r="H1066" s="108"/>
      <c r="I1066" s="108"/>
      <c r="J1066" s="387"/>
      <c r="K1066" s="381">
        <f t="shared" si="579"/>
        <v>0</v>
      </c>
      <c r="L1066" s="130">
        <f t="shared" si="580"/>
        <v>0</v>
      </c>
      <c r="M1066" s="130">
        <f t="shared" si="581"/>
        <v>0</v>
      </c>
      <c r="N1066" s="130">
        <f t="shared" si="582"/>
        <v>0</v>
      </c>
      <c r="O1066" s="144">
        <f t="shared" si="583"/>
        <v>0</v>
      </c>
      <c r="P1066" s="115"/>
      <c r="Q1066" s="267"/>
      <c r="R1066" s="116"/>
      <c r="S1066" s="117"/>
      <c r="T1066" s="563"/>
    </row>
    <row r="1067" spans="1:20" ht="13.5" thickBot="1">
      <c r="A1067" s="556"/>
      <c r="B1067" s="559"/>
      <c r="C1067" s="559"/>
      <c r="D1067" s="118" t="s">
        <v>657</v>
      </c>
      <c r="E1067" s="393"/>
      <c r="F1067" s="394"/>
      <c r="G1067" s="394"/>
      <c r="H1067" s="394"/>
      <c r="I1067" s="394"/>
      <c r="J1067" s="382">
        <f aca="true" t="shared" si="584" ref="J1067:O1067">SUM(J1057:J1066)</f>
        <v>0</v>
      </c>
      <c r="K1067" s="383">
        <f t="shared" si="584"/>
        <v>0</v>
      </c>
      <c r="L1067" s="121">
        <f t="shared" si="584"/>
        <v>0</v>
      </c>
      <c r="M1067" s="121">
        <f t="shared" si="584"/>
        <v>0</v>
      </c>
      <c r="N1067" s="121">
        <f t="shared" si="584"/>
        <v>0</v>
      </c>
      <c r="O1067" s="122">
        <f t="shared" si="584"/>
        <v>0</v>
      </c>
      <c r="P1067" s="123">
        <f>SUM(P1059:P1066)</f>
        <v>0</v>
      </c>
      <c r="Q1067" s="120">
        <f>SUM(Q1059:Q1066)</f>
        <v>0</v>
      </c>
      <c r="R1067" s="121"/>
      <c r="S1067" s="122"/>
      <c r="T1067" s="563"/>
    </row>
    <row r="1068" spans="1:20" ht="13.5" thickBot="1">
      <c r="A1068" s="557"/>
      <c r="B1068" s="560"/>
      <c r="C1068" s="560"/>
      <c r="D1068" s="118" t="s">
        <v>824</v>
      </c>
      <c r="E1068" s="393"/>
      <c r="F1068" s="394"/>
      <c r="G1068" s="394"/>
      <c r="H1068" s="394"/>
      <c r="I1068" s="394"/>
      <c r="J1068" s="402"/>
      <c r="K1068" s="384">
        <f>K984-K1067</f>
        <v>648</v>
      </c>
      <c r="L1068" s="369">
        <f>L984-L1067</f>
        <v>0</v>
      </c>
      <c r="M1068" s="369">
        <f>M984-M1067</f>
        <v>0</v>
      </c>
      <c r="N1068" s="369">
        <f>N984-N1067</f>
        <v>162</v>
      </c>
      <c r="O1068" s="385">
        <f>O984-O1067</f>
        <v>25</v>
      </c>
      <c r="P1068" s="370"/>
      <c r="Q1068" s="371"/>
      <c r="R1068" s="372"/>
      <c r="S1068" s="373"/>
      <c r="T1068" s="564"/>
    </row>
    <row r="1069" spans="1:20" ht="13.5" thickTop="1">
      <c r="A1069" s="569" t="s">
        <v>648</v>
      </c>
      <c r="B1069" s="570"/>
      <c r="C1069" s="571"/>
      <c r="D1069" s="575" t="s">
        <v>109</v>
      </c>
      <c r="E1069" s="578" t="s">
        <v>649</v>
      </c>
      <c r="F1069" s="579"/>
      <c r="G1069" s="579"/>
      <c r="H1069" s="579"/>
      <c r="I1069" s="580"/>
      <c r="J1069" s="578" t="s">
        <v>650</v>
      </c>
      <c r="K1069" s="581"/>
      <c r="L1069" s="581"/>
      <c r="M1069" s="581"/>
      <c r="N1069" s="581"/>
      <c r="O1069" s="580"/>
      <c r="P1069" s="223"/>
      <c r="Q1069" s="265" t="s">
        <v>416</v>
      </c>
      <c r="R1069" s="222"/>
      <c r="S1069" s="224"/>
      <c r="T1069" s="60" t="s">
        <v>447</v>
      </c>
    </row>
    <row r="1070" spans="1:20" ht="13.5" thickBot="1">
      <c r="A1070" s="572"/>
      <c r="B1070" s="573"/>
      <c r="C1070" s="574"/>
      <c r="D1070" s="576"/>
      <c r="E1070" s="63" t="s">
        <v>654</v>
      </c>
      <c r="F1070" s="64" t="s">
        <v>656</v>
      </c>
      <c r="G1070" s="64" t="s">
        <v>483</v>
      </c>
      <c r="H1070" s="65" t="s">
        <v>655</v>
      </c>
      <c r="I1070" s="65" t="s">
        <v>371</v>
      </c>
      <c r="J1070" s="374" t="s">
        <v>651</v>
      </c>
      <c r="K1070" s="64" t="s">
        <v>654</v>
      </c>
      <c r="L1070" s="64" t="s">
        <v>656</v>
      </c>
      <c r="M1070" s="64" t="s">
        <v>483</v>
      </c>
      <c r="N1070" s="64" t="s">
        <v>655</v>
      </c>
      <c r="O1070" s="365" t="s">
        <v>371</v>
      </c>
      <c r="P1070" s="67" t="s">
        <v>419</v>
      </c>
      <c r="Q1070" s="63" t="s">
        <v>417</v>
      </c>
      <c r="R1070" s="64" t="s">
        <v>418</v>
      </c>
      <c r="S1070" s="68" t="s">
        <v>110</v>
      </c>
      <c r="T1070" s="69" t="s">
        <v>142</v>
      </c>
    </row>
    <row r="1071" spans="1:20" ht="13.5" thickBot="1">
      <c r="A1071" s="269" t="s">
        <v>388</v>
      </c>
      <c r="B1071" s="268"/>
      <c r="C1071" s="297">
        <f>C1072*0.8</f>
        <v>0</v>
      </c>
      <c r="D1071" s="577"/>
      <c r="E1071" s="74" t="s">
        <v>653</v>
      </c>
      <c r="F1071" s="75" t="s">
        <v>652</v>
      </c>
      <c r="G1071" s="75" t="s">
        <v>652</v>
      </c>
      <c r="H1071" s="76" t="s">
        <v>652</v>
      </c>
      <c r="I1071" s="76" t="s">
        <v>652</v>
      </c>
      <c r="J1071" s="375" t="s">
        <v>652</v>
      </c>
      <c r="K1071" s="75" t="s">
        <v>653</v>
      </c>
      <c r="L1071" s="75" t="s">
        <v>652</v>
      </c>
      <c r="M1071" s="75" t="s">
        <v>652</v>
      </c>
      <c r="N1071" s="75" t="s">
        <v>652</v>
      </c>
      <c r="O1071" s="280" t="s">
        <v>652</v>
      </c>
      <c r="P1071" s="79" t="s">
        <v>112</v>
      </c>
      <c r="Q1071" s="266" t="s">
        <v>652</v>
      </c>
      <c r="R1071" s="80" t="s">
        <v>113</v>
      </c>
      <c r="S1071" s="81"/>
      <c r="T1071" s="82"/>
    </row>
    <row r="1072" spans="1:20" ht="13.5" thickBot="1">
      <c r="A1072" s="225" t="s">
        <v>448</v>
      </c>
      <c r="B1072" s="270"/>
      <c r="C1072" s="271">
        <f>T1057</f>
        <v>0</v>
      </c>
      <c r="D1072" s="195" t="s">
        <v>114</v>
      </c>
      <c r="E1072" s="196"/>
      <c r="F1072" s="197"/>
      <c r="G1072" s="197"/>
      <c r="H1072" s="197"/>
      <c r="I1072" s="395"/>
      <c r="J1072" s="391"/>
      <c r="K1072" s="359">
        <f>IF($T$4=1,(C1072*10+900)*1.2,(C1072*7+700)*1.2)</f>
        <v>1080</v>
      </c>
      <c r="L1072" s="399">
        <f>IF($T$4=1,C1072*1.3,C1072*1.2)</f>
        <v>0</v>
      </c>
      <c r="M1072" s="399">
        <f>L1072/2</f>
        <v>0</v>
      </c>
      <c r="N1072" s="399">
        <f>(K1072-L1072*4-M1072*9)/4</f>
        <v>270</v>
      </c>
      <c r="O1072" s="400">
        <v>25</v>
      </c>
      <c r="P1072" s="193">
        <v>600</v>
      </c>
      <c r="Q1072" s="283"/>
      <c r="R1072" s="363">
        <v>30</v>
      </c>
      <c r="S1072" s="362" t="s">
        <v>797</v>
      </c>
      <c r="T1072" s="229">
        <f>T$4</f>
        <v>1</v>
      </c>
    </row>
    <row r="1073" spans="1:20" ht="13.5" thickBot="1">
      <c r="A1073" s="219" t="s">
        <v>389</v>
      </c>
      <c r="B1073" s="272"/>
      <c r="C1073" s="273">
        <v>60</v>
      </c>
      <c r="D1073" s="198" t="s">
        <v>457</v>
      </c>
      <c r="E1073" s="199"/>
      <c r="F1073" s="200"/>
      <c r="G1073" s="200"/>
      <c r="H1073" s="200"/>
      <c r="I1073" s="396"/>
      <c r="J1073" s="392"/>
      <c r="K1073" s="360">
        <f>K1072*C1073/100</f>
        <v>648</v>
      </c>
      <c r="L1073" s="398">
        <f>L1072*C1073/100</f>
        <v>0</v>
      </c>
      <c r="M1073" s="398">
        <f>M1072*C1073/100</f>
        <v>0</v>
      </c>
      <c r="N1073" s="398">
        <f>N1072*C1073/100</f>
        <v>162</v>
      </c>
      <c r="O1073" s="401">
        <v>25</v>
      </c>
      <c r="P1073" s="194">
        <v>600</v>
      </c>
      <c r="Q1073" s="284"/>
      <c r="R1073" s="75">
        <f>(220-50)*0.6</f>
        <v>102</v>
      </c>
      <c r="S1073" s="361" t="s">
        <v>796</v>
      </c>
      <c r="T1073" s="228" t="s">
        <v>452</v>
      </c>
    </row>
    <row r="1074" spans="1:20" ht="12.75">
      <c r="A1074" s="555">
        <f>A1057+1</f>
        <v>39258</v>
      </c>
      <c r="B1074" s="567" t="s">
        <v>116</v>
      </c>
      <c r="C1074" s="568" t="str">
        <f>$C1021</f>
        <v>Protein</v>
      </c>
      <c r="D1074" s="85"/>
      <c r="E1074" s="86">
        <f aca="true" t="shared" si="585" ref="E1074:E1083">F1074*4+G1074*9+H1074*4</f>
        <v>0</v>
      </c>
      <c r="F1074" s="87"/>
      <c r="G1074" s="87"/>
      <c r="H1074" s="88"/>
      <c r="I1074" s="88"/>
      <c r="J1074" s="380"/>
      <c r="K1074" s="379">
        <f aca="true" t="shared" si="586" ref="K1074:K1083">E1074/100*$J1074</f>
        <v>0</v>
      </c>
      <c r="L1074" s="281">
        <f aca="true" t="shared" si="587" ref="L1074:L1083">F1074/100*$J1074</f>
        <v>0</v>
      </c>
      <c r="M1074" s="281">
        <f aca="true" t="shared" si="588" ref="M1074:M1083">G1074/100*$J1074</f>
        <v>0</v>
      </c>
      <c r="N1074" s="281">
        <f aca="true" t="shared" si="589" ref="N1074:N1083">H1074/100*$J1074</f>
        <v>0</v>
      </c>
      <c r="O1074" s="90">
        <f aca="true" t="shared" si="590" ref="O1074:O1083">I1074/100*$J1074</f>
        <v>0</v>
      </c>
      <c r="P1074" s="91">
        <f>5.2*R1074</f>
        <v>0</v>
      </c>
      <c r="Q1074" s="127">
        <f>54/490*P1074</f>
        <v>0</v>
      </c>
      <c r="R1074" s="92"/>
      <c r="S1074" s="93" t="s">
        <v>117</v>
      </c>
      <c r="T1074" s="562">
        <f>Súlygrafikon!F90</f>
        <v>0</v>
      </c>
    </row>
    <row r="1075" spans="1:20" ht="12.75">
      <c r="A1075" s="556"/>
      <c r="B1075" s="559"/>
      <c r="C1075" s="559"/>
      <c r="D1075" s="95"/>
      <c r="E1075" s="86">
        <f t="shared" si="585"/>
        <v>0</v>
      </c>
      <c r="F1075" s="87"/>
      <c r="G1075" s="87"/>
      <c r="H1075" s="88"/>
      <c r="I1075" s="88"/>
      <c r="J1075" s="380"/>
      <c r="K1075" s="381">
        <f t="shared" si="586"/>
        <v>0</v>
      </c>
      <c r="L1075" s="130">
        <f t="shared" si="587"/>
        <v>0</v>
      </c>
      <c r="M1075" s="130">
        <f t="shared" si="588"/>
        <v>0</v>
      </c>
      <c r="N1075" s="130">
        <f t="shared" si="589"/>
        <v>0</v>
      </c>
      <c r="O1075" s="99">
        <f t="shared" si="590"/>
        <v>0</v>
      </c>
      <c r="P1075" s="97">
        <f>8.2*R1075</f>
        <v>0</v>
      </c>
      <c r="Q1075" s="106">
        <f>54/490*P1075</f>
        <v>0</v>
      </c>
      <c r="R1075" s="100"/>
      <c r="S1075" s="101" t="s">
        <v>118</v>
      </c>
      <c r="T1075" s="563"/>
    </row>
    <row r="1076" spans="1:20" ht="12.75">
      <c r="A1076" s="556"/>
      <c r="B1076" s="559"/>
      <c r="C1076" s="559"/>
      <c r="D1076" s="105"/>
      <c r="E1076" s="106">
        <f t="shared" si="585"/>
        <v>0</v>
      </c>
      <c r="F1076" s="107"/>
      <c r="G1076" s="107"/>
      <c r="H1076" s="108"/>
      <c r="I1076" s="88"/>
      <c r="J1076" s="380"/>
      <c r="K1076" s="381">
        <f t="shared" si="586"/>
        <v>0</v>
      </c>
      <c r="L1076" s="130">
        <f t="shared" si="587"/>
        <v>0</v>
      </c>
      <c r="M1076" s="130">
        <f t="shared" si="588"/>
        <v>0</v>
      </c>
      <c r="N1076" s="130">
        <f t="shared" si="589"/>
        <v>0</v>
      </c>
      <c r="O1076" s="99">
        <f t="shared" si="590"/>
        <v>0</v>
      </c>
      <c r="P1076" s="97">
        <f>11.2*R1076</f>
        <v>0</v>
      </c>
      <c r="Q1076" s="106">
        <f>54/490*P1076</f>
        <v>0</v>
      </c>
      <c r="R1076" s="100"/>
      <c r="S1076" s="101" t="s">
        <v>119</v>
      </c>
      <c r="T1076" s="563"/>
    </row>
    <row r="1077" spans="1:20" ht="12.75">
      <c r="A1077" s="556"/>
      <c r="B1077" s="559"/>
      <c r="C1077" s="559"/>
      <c r="D1077" s="110"/>
      <c r="E1077" s="106">
        <f t="shared" si="585"/>
        <v>0</v>
      </c>
      <c r="F1077" s="107"/>
      <c r="G1077" s="107"/>
      <c r="H1077" s="108"/>
      <c r="I1077" s="88"/>
      <c r="J1077" s="380"/>
      <c r="K1077" s="381">
        <f t="shared" si="586"/>
        <v>0</v>
      </c>
      <c r="L1077" s="130">
        <f t="shared" si="587"/>
        <v>0</v>
      </c>
      <c r="M1077" s="130">
        <f t="shared" si="588"/>
        <v>0</v>
      </c>
      <c r="N1077" s="130">
        <f t="shared" si="589"/>
        <v>0</v>
      </c>
      <c r="O1077" s="99">
        <f t="shared" si="590"/>
        <v>0</v>
      </c>
      <c r="P1077" s="97">
        <f>19.4*R1077</f>
        <v>0</v>
      </c>
      <c r="Q1077" s="106">
        <f>54/490*P1077</f>
        <v>0</v>
      </c>
      <c r="R1077" s="100"/>
      <c r="S1077" s="101" t="s">
        <v>121</v>
      </c>
      <c r="T1077" s="563"/>
    </row>
    <row r="1078" spans="1:20" ht="12.75">
      <c r="A1078" s="556"/>
      <c r="B1078" s="559"/>
      <c r="C1078" s="559"/>
      <c r="D1078" s="110"/>
      <c r="E1078" s="106">
        <f t="shared" si="585"/>
        <v>0</v>
      </c>
      <c r="F1078" s="107"/>
      <c r="G1078" s="107"/>
      <c r="H1078" s="108"/>
      <c r="I1078" s="88"/>
      <c r="J1078" s="380"/>
      <c r="K1078" s="381">
        <f t="shared" si="586"/>
        <v>0</v>
      </c>
      <c r="L1078" s="130">
        <f t="shared" si="587"/>
        <v>0</v>
      </c>
      <c r="M1078" s="130">
        <f t="shared" si="588"/>
        <v>0</v>
      </c>
      <c r="N1078" s="130">
        <f t="shared" si="589"/>
        <v>0</v>
      </c>
      <c r="O1078" s="99">
        <f t="shared" si="590"/>
        <v>0</v>
      </c>
      <c r="P1078" s="97"/>
      <c r="Q1078" s="106"/>
      <c r="R1078" s="100"/>
      <c r="S1078" s="101"/>
      <c r="T1078" s="563"/>
    </row>
    <row r="1079" spans="1:20" ht="12.75">
      <c r="A1079" s="556"/>
      <c r="B1079" s="559"/>
      <c r="C1079" s="559"/>
      <c r="D1079" s="110"/>
      <c r="E1079" s="106">
        <f t="shared" si="585"/>
        <v>0</v>
      </c>
      <c r="F1079" s="107"/>
      <c r="G1079" s="107"/>
      <c r="H1079" s="108"/>
      <c r="I1079" s="88"/>
      <c r="J1079" s="380"/>
      <c r="K1079" s="381">
        <f t="shared" si="586"/>
        <v>0</v>
      </c>
      <c r="L1079" s="130">
        <f t="shared" si="587"/>
        <v>0</v>
      </c>
      <c r="M1079" s="130">
        <f t="shared" si="588"/>
        <v>0</v>
      </c>
      <c r="N1079" s="130">
        <f t="shared" si="589"/>
        <v>0</v>
      </c>
      <c r="O1079" s="99">
        <f t="shared" si="590"/>
        <v>0</v>
      </c>
      <c r="P1079" s="97"/>
      <c r="Q1079" s="106"/>
      <c r="R1079" s="100"/>
      <c r="S1079" s="101"/>
      <c r="T1079" s="563"/>
    </row>
    <row r="1080" spans="1:20" ht="12.75">
      <c r="A1080" s="556"/>
      <c r="B1080" s="559"/>
      <c r="C1080" s="559"/>
      <c r="D1080" s="105"/>
      <c r="E1080" s="106">
        <f t="shared" si="585"/>
        <v>0</v>
      </c>
      <c r="F1080" s="107"/>
      <c r="G1080" s="107"/>
      <c r="H1080" s="108"/>
      <c r="I1080" s="88"/>
      <c r="J1080" s="380"/>
      <c r="K1080" s="381">
        <f t="shared" si="586"/>
        <v>0</v>
      </c>
      <c r="L1080" s="130">
        <f t="shared" si="587"/>
        <v>0</v>
      </c>
      <c r="M1080" s="130">
        <f t="shared" si="588"/>
        <v>0</v>
      </c>
      <c r="N1080" s="130">
        <f t="shared" si="589"/>
        <v>0</v>
      </c>
      <c r="O1080" s="99">
        <f t="shared" si="590"/>
        <v>0</v>
      </c>
      <c r="P1080" s="97"/>
      <c r="Q1080" s="106"/>
      <c r="R1080" s="100"/>
      <c r="S1080" s="101"/>
      <c r="T1080" s="563"/>
    </row>
    <row r="1081" spans="1:20" ht="12.75">
      <c r="A1081" s="556"/>
      <c r="B1081" s="559"/>
      <c r="C1081" s="559"/>
      <c r="D1081" s="110"/>
      <c r="E1081" s="106">
        <f t="shared" si="585"/>
        <v>0</v>
      </c>
      <c r="F1081" s="107"/>
      <c r="G1081" s="107"/>
      <c r="H1081" s="108"/>
      <c r="I1081" s="88"/>
      <c r="J1081" s="380"/>
      <c r="K1081" s="381">
        <f t="shared" si="586"/>
        <v>0</v>
      </c>
      <c r="L1081" s="130">
        <f t="shared" si="587"/>
        <v>0</v>
      </c>
      <c r="M1081" s="130">
        <f t="shared" si="588"/>
        <v>0</v>
      </c>
      <c r="N1081" s="130">
        <f t="shared" si="589"/>
        <v>0</v>
      </c>
      <c r="O1081" s="99">
        <f t="shared" si="590"/>
        <v>0</v>
      </c>
      <c r="P1081" s="97"/>
      <c r="Q1081" s="106"/>
      <c r="R1081" s="100"/>
      <c r="S1081" s="101"/>
      <c r="T1081" s="563"/>
    </row>
    <row r="1082" spans="1:20" ht="12.75">
      <c r="A1082" s="556"/>
      <c r="B1082" s="559"/>
      <c r="C1082" s="559"/>
      <c r="D1082" s="110"/>
      <c r="E1082" s="106">
        <f t="shared" si="585"/>
        <v>0</v>
      </c>
      <c r="F1082" s="107"/>
      <c r="G1082" s="107"/>
      <c r="H1082" s="108"/>
      <c r="I1082" s="88"/>
      <c r="J1082" s="380"/>
      <c r="K1082" s="381">
        <f t="shared" si="586"/>
        <v>0</v>
      </c>
      <c r="L1082" s="130">
        <f t="shared" si="587"/>
        <v>0</v>
      </c>
      <c r="M1082" s="130">
        <f t="shared" si="588"/>
        <v>0</v>
      </c>
      <c r="N1082" s="130">
        <f t="shared" si="589"/>
        <v>0</v>
      </c>
      <c r="O1082" s="99">
        <f t="shared" si="590"/>
        <v>0</v>
      </c>
      <c r="P1082" s="97"/>
      <c r="Q1082" s="106"/>
      <c r="R1082" s="100"/>
      <c r="S1082" s="101"/>
      <c r="T1082" s="563"/>
    </row>
    <row r="1083" spans="1:20" ht="13.5" thickBot="1">
      <c r="A1083" s="556"/>
      <c r="B1083" s="559"/>
      <c r="C1083" s="559"/>
      <c r="D1083" s="114"/>
      <c r="E1083" s="106">
        <f t="shared" si="585"/>
        <v>0</v>
      </c>
      <c r="F1083" s="107"/>
      <c r="G1083" s="107"/>
      <c r="H1083" s="108"/>
      <c r="I1083" s="88"/>
      <c r="J1083" s="380"/>
      <c r="K1083" s="381">
        <f t="shared" si="586"/>
        <v>0</v>
      </c>
      <c r="L1083" s="130">
        <f t="shared" si="587"/>
        <v>0</v>
      </c>
      <c r="M1083" s="130">
        <f t="shared" si="588"/>
        <v>0</v>
      </c>
      <c r="N1083" s="130">
        <f t="shared" si="589"/>
        <v>0</v>
      </c>
      <c r="O1083" s="144">
        <f t="shared" si="590"/>
        <v>0</v>
      </c>
      <c r="P1083" s="115"/>
      <c r="Q1083" s="267"/>
      <c r="R1083" s="116"/>
      <c r="S1083" s="117"/>
      <c r="T1083" s="563"/>
    </row>
    <row r="1084" spans="1:20" ht="13.5" thickBot="1">
      <c r="A1084" s="556"/>
      <c r="B1084" s="559"/>
      <c r="C1084" s="559"/>
      <c r="D1084" s="118" t="s">
        <v>657</v>
      </c>
      <c r="E1084" s="393"/>
      <c r="F1084" s="394"/>
      <c r="G1084" s="394"/>
      <c r="H1084" s="394"/>
      <c r="I1084" s="394"/>
      <c r="J1084" s="382">
        <f aca="true" t="shared" si="591" ref="J1084:O1084">SUM(J1074:J1083)</f>
        <v>0</v>
      </c>
      <c r="K1084" s="383">
        <f t="shared" si="591"/>
        <v>0</v>
      </c>
      <c r="L1084" s="121">
        <f t="shared" si="591"/>
        <v>0</v>
      </c>
      <c r="M1084" s="121">
        <f t="shared" si="591"/>
        <v>0</v>
      </c>
      <c r="N1084" s="121">
        <f t="shared" si="591"/>
        <v>0</v>
      </c>
      <c r="O1084" s="122">
        <f t="shared" si="591"/>
        <v>0</v>
      </c>
      <c r="P1084" s="123">
        <f>SUM(P1076:P1083)</f>
        <v>0</v>
      </c>
      <c r="Q1084" s="120">
        <f>SUM(Q1076:Q1083)</f>
        <v>0</v>
      </c>
      <c r="R1084" s="121"/>
      <c r="S1084" s="122"/>
      <c r="T1084" s="563"/>
    </row>
    <row r="1085" spans="1:20" ht="13.5" thickBot="1">
      <c r="A1085" s="557"/>
      <c r="B1085" s="560"/>
      <c r="C1085" s="560"/>
      <c r="D1085" s="118" t="s">
        <v>824</v>
      </c>
      <c r="E1085" s="393"/>
      <c r="F1085" s="394"/>
      <c r="G1085" s="394"/>
      <c r="H1085" s="394"/>
      <c r="I1085" s="394"/>
      <c r="J1085" s="402"/>
      <c r="K1085" s="384">
        <f>K1073-K1084</f>
        <v>648</v>
      </c>
      <c r="L1085" s="369">
        <f>L1073-L1084</f>
        <v>0</v>
      </c>
      <c r="M1085" s="369">
        <f>M1073-M1084</f>
        <v>0</v>
      </c>
      <c r="N1085" s="369">
        <f>N1073-N1084</f>
        <v>162</v>
      </c>
      <c r="O1085" s="385">
        <f>O1073-O1084</f>
        <v>25</v>
      </c>
      <c r="P1085" s="370"/>
      <c r="Q1085" s="371"/>
      <c r="R1085" s="372"/>
      <c r="S1085" s="373"/>
      <c r="T1085" s="564"/>
    </row>
    <row r="1086" spans="1:20" ht="13.5" thickTop="1">
      <c r="A1086" s="555">
        <f>A1074+1</f>
        <v>39259</v>
      </c>
      <c r="B1086" s="565" t="s">
        <v>123</v>
      </c>
      <c r="C1086" s="566" t="str">
        <f>$C1033</f>
        <v>Keményítő</v>
      </c>
      <c r="D1086" s="85"/>
      <c r="E1086" s="86">
        <f aca="true" t="shared" si="592" ref="E1086:E1091">F1086*4+G1086*9+H1086*4</f>
        <v>0</v>
      </c>
      <c r="F1086" s="87"/>
      <c r="G1086" s="87"/>
      <c r="H1086" s="88"/>
      <c r="I1086" s="88"/>
      <c r="J1086" s="378"/>
      <c r="K1086" s="386">
        <f aca="true" t="shared" si="593" ref="K1086:K1095">E1086/100*$J1086</f>
        <v>0</v>
      </c>
      <c r="L1086" s="221">
        <f aca="true" t="shared" si="594" ref="L1086:L1095">F1086/100*$J1086</f>
        <v>0</v>
      </c>
      <c r="M1086" s="221">
        <f aca="true" t="shared" si="595" ref="M1086:M1095">G1086/100*$J1086</f>
        <v>0</v>
      </c>
      <c r="N1086" s="221">
        <f aca="true" t="shared" si="596" ref="N1086:N1095">H1086/100*$J1086</f>
        <v>0</v>
      </c>
      <c r="O1086" s="129">
        <f aca="true" t="shared" si="597" ref="O1086:O1095">I1086/100*$J1086</f>
        <v>0</v>
      </c>
      <c r="P1086" s="91">
        <f>5.2*R1086</f>
        <v>0</v>
      </c>
      <c r="Q1086" s="127">
        <f>54/490*P1086</f>
        <v>0</v>
      </c>
      <c r="R1086" s="92"/>
      <c r="S1086" s="93" t="s">
        <v>117</v>
      </c>
      <c r="T1086" s="562">
        <f>Súlygrafikon!F91</f>
        <v>0</v>
      </c>
    </row>
    <row r="1087" spans="1:20" ht="12.75">
      <c r="A1087" s="556"/>
      <c r="B1087" s="559"/>
      <c r="C1087" s="559"/>
      <c r="D1087" s="95"/>
      <c r="E1087" s="86">
        <f t="shared" si="592"/>
        <v>0</v>
      </c>
      <c r="F1087" s="87"/>
      <c r="G1087" s="87"/>
      <c r="H1087" s="88"/>
      <c r="I1087" s="88"/>
      <c r="J1087" s="380"/>
      <c r="K1087" s="381">
        <f t="shared" si="593"/>
        <v>0</v>
      </c>
      <c r="L1087" s="130">
        <f t="shared" si="594"/>
        <v>0</v>
      </c>
      <c r="M1087" s="130">
        <f t="shared" si="595"/>
        <v>0</v>
      </c>
      <c r="N1087" s="130">
        <f t="shared" si="596"/>
        <v>0</v>
      </c>
      <c r="O1087" s="99">
        <f t="shared" si="597"/>
        <v>0</v>
      </c>
      <c r="P1087" s="97">
        <f>8.2*R1087</f>
        <v>0</v>
      </c>
      <c r="Q1087" s="106">
        <f>54/490*P1087</f>
        <v>0</v>
      </c>
      <c r="R1087" s="100"/>
      <c r="S1087" s="101" t="s">
        <v>118</v>
      </c>
      <c r="T1087" s="563"/>
    </row>
    <row r="1088" spans="1:20" ht="12.75">
      <c r="A1088" s="556"/>
      <c r="B1088" s="559"/>
      <c r="C1088" s="559"/>
      <c r="D1088" s="105"/>
      <c r="E1088" s="106">
        <f t="shared" si="592"/>
        <v>0</v>
      </c>
      <c r="F1088" s="107"/>
      <c r="G1088" s="107"/>
      <c r="H1088" s="108"/>
      <c r="I1088" s="88"/>
      <c r="J1088" s="380"/>
      <c r="K1088" s="381">
        <f t="shared" si="593"/>
        <v>0</v>
      </c>
      <c r="L1088" s="130">
        <f t="shared" si="594"/>
        <v>0</v>
      </c>
      <c r="M1088" s="130">
        <f t="shared" si="595"/>
        <v>0</v>
      </c>
      <c r="N1088" s="130">
        <f t="shared" si="596"/>
        <v>0</v>
      </c>
      <c r="O1088" s="99">
        <f t="shared" si="597"/>
        <v>0</v>
      </c>
      <c r="P1088" s="97">
        <f>11.2*R1088</f>
        <v>0</v>
      </c>
      <c r="Q1088" s="106">
        <f>54/490*P1088</f>
        <v>0</v>
      </c>
      <c r="R1088" s="100"/>
      <c r="S1088" s="101" t="s">
        <v>119</v>
      </c>
      <c r="T1088" s="563"/>
    </row>
    <row r="1089" spans="1:20" ht="12.75">
      <c r="A1089" s="556"/>
      <c r="B1089" s="559"/>
      <c r="C1089" s="559"/>
      <c r="D1089" s="110"/>
      <c r="E1089" s="106">
        <f t="shared" si="592"/>
        <v>0</v>
      </c>
      <c r="F1089" s="107"/>
      <c r="G1089" s="107"/>
      <c r="H1089" s="108"/>
      <c r="I1089" s="88"/>
      <c r="J1089" s="380"/>
      <c r="K1089" s="381">
        <f t="shared" si="593"/>
        <v>0</v>
      </c>
      <c r="L1089" s="130">
        <f t="shared" si="594"/>
        <v>0</v>
      </c>
      <c r="M1089" s="130">
        <f t="shared" si="595"/>
        <v>0</v>
      </c>
      <c r="N1089" s="130">
        <f t="shared" si="596"/>
        <v>0</v>
      </c>
      <c r="O1089" s="99">
        <f t="shared" si="597"/>
        <v>0</v>
      </c>
      <c r="P1089" s="97">
        <f>19.4*R1089</f>
        <v>0</v>
      </c>
      <c r="Q1089" s="106">
        <f>54/490*P1089</f>
        <v>0</v>
      </c>
      <c r="R1089" s="100"/>
      <c r="S1089" s="101" t="s">
        <v>121</v>
      </c>
      <c r="T1089" s="563"/>
    </row>
    <row r="1090" spans="1:20" ht="12.75">
      <c r="A1090" s="556"/>
      <c r="B1090" s="559"/>
      <c r="C1090" s="559"/>
      <c r="D1090" s="110"/>
      <c r="E1090" s="106">
        <f t="shared" si="592"/>
        <v>0</v>
      </c>
      <c r="F1090" s="107"/>
      <c r="G1090" s="107"/>
      <c r="H1090" s="108"/>
      <c r="I1090" s="88"/>
      <c r="J1090" s="380"/>
      <c r="K1090" s="381">
        <f t="shared" si="593"/>
        <v>0</v>
      </c>
      <c r="L1090" s="130">
        <f t="shared" si="594"/>
        <v>0</v>
      </c>
      <c r="M1090" s="130">
        <f t="shared" si="595"/>
        <v>0</v>
      </c>
      <c r="N1090" s="130">
        <f t="shared" si="596"/>
        <v>0</v>
      </c>
      <c r="O1090" s="99">
        <f t="shared" si="597"/>
        <v>0</v>
      </c>
      <c r="P1090" s="97"/>
      <c r="Q1090" s="106"/>
      <c r="R1090" s="100"/>
      <c r="S1090" s="101"/>
      <c r="T1090" s="563"/>
    </row>
    <row r="1091" spans="1:20" ht="12.75">
      <c r="A1091" s="556"/>
      <c r="B1091" s="559"/>
      <c r="C1091" s="559"/>
      <c r="D1091" s="110"/>
      <c r="E1091" s="106">
        <f t="shared" si="592"/>
        <v>0</v>
      </c>
      <c r="F1091" s="107"/>
      <c r="G1091" s="107"/>
      <c r="H1091" s="108"/>
      <c r="I1091" s="88"/>
      <c r="J1091" s="380"/>
      <c r="K1091" s="381">
        <f t="shared" si="593"/>
        <v>0</v>
      </c>
      <c r="L1091" s="130">
        <f t="shared" si="594"/>
        <v>0</v>
      </c>
      <c r="M1091" s="130">
        <f t="shared" si="595"/>
        <v>0</v>
      </c>
      <c r="N1091" s="130">
        <f t="shared" si="596"/>
        <v>0</v>
      </c>
      <c r="O1091" s="99">
        <f t="shared" si="597"/>
        <v>0</v>
      </c>
      <c r="P1091" s="97"/>
      <c r="Q1091" s="106"/>
      <c r="R1091" s="100"/>
      <c r="S1091" s="101"/>
      <c r="T1091" s="563"/>
    </row>
    <row r="1092" spans="1:20" ht="12.75">
      <c r="A1092" s="556"/>
      <c r="B1092" s="559"/>
      <c r="C1092" s="559"/>
      <c r="D1092" s="404"/>
      <c r="E1092" s="106">
        <f>F1092*4+G1092*9+H1092*4</f>
        <v>0</v>
      </c>
      <c r="F1092" s="107"/>
      <c r="G1092" s="107"/>
      <c r="H1092" s="108"/>
      <c r="I1092" s="88"/>
      <c r="J1092" s="380"/>
      <c r="K1092" s="381">
        <f t="shared" si="593"/>
        <v>0</v>
      </c>
      <c r="L1092" s="130">
        <f t="shared" si="594"/>
        <v>0</v>
      </c>
      <c r="M1092" s="130">
        <f t="shared" si="595"/>
        <v>0</v>
      </c>
      <c r="N1092" s="130">
        <f t="shared" si="596"/>
        <v>0</v>
      </c>
      <c r="O1092" s="99">
        <f t="shared" si="597"/>
        <v>0</v>
      </c>
      <c r="P1092" s="97"/>
      <c r="Q1092" s="106"/>
      <c r="R1092" s="100"/>
      <c r="S1092" s="101"/>
      <c r="T1092" s="563"/>
    </row>
    <row r="1093" spans="1:20" ht="12.75">
      <c r="A1093" s="556"/>
      <c r="B1093" s="559"/>
      <c r="C1093" s="559"/>
      <c r="D1093" s="110"/>
      <c r="E1093" s="106">
        <f>F1093*4+G1093*9+H1093*4</f>
        <v>0</v>
      </c>
      <c r="F1093" s="107"/>
      <c r="G1093" s="107"/>
      <c r="H1093" s="108"/>
      <c r="I1093" s="88"/>
      <c r="J1093" s="380"/>
      <c r="K1093" s="381">
        <f t="shared" si="593"/>
        <v>0</v>
      </c>
      <c r="L1093" s="130">
        <f t="shared" si="594"/>
        <v>0</v>
      </c>
      <c r="M1093" s="130">
        <f t="shared" si="595"/>
        <v>0</v>
      </c>
      <c r="N1093" s="130">
        <f t="shared" si="596"/>
        <v>0</v>
      </c>
      <c r="O1093" s="99">
        <f t="shared" si="597"/>
        <v>0</v>
      </c>
      <c r="P1093" s="97"/>
      <c r="Q1093" s="106"/>
      <c r="R1093" s="100"/>
      <c r="S1093" s="101"/>
      <c r="T1093" s="563"/>
    </row>
    <row r="1094" spans="1:20" ht="12.75">
      <c r="A1094" s="556"/>
      <c r="B1094" s="559"/>
      <c r="C1094" s="559"/>
      <c r="D1094" s="110"/>
      <c r="E1094" s="106">
        <f>F1094*4+G1094*9+H1094*4</f>
        <v>0</v>
      </c>
      <c r="F1094" s="107"/>
      <c r="G1094" s="107"/>
      <c r="H1094" s="108"/>
      <c r="I1094" s="88"/>
      <c r="J1094" s="380"/>
      <c r="K1094" s="381">
        <f t="shared" si="593"/>
        <v>0</v>
      </c>
      <c r="L1094" s="130">
        <f t="shared" si="594"/>
        <v>0</v>
      </c>
      <c r="M1094" s="130">
        <f t="shared" si="595"/>
        <v>0</v>
      </c>
      <c r="N1094" s="130">
        <f t="shared" si="596"/>
        <v>0</v>
      </c>
      <c r="O1094" s="99">
        <f t="shared" si="597"/>
        <v>0</v>
      </c>
      <c r="P1094" s="97"/>
      <c r="Q1094" s="106"/>
      <c r="R1094" s="100"/>
      <c r="S1094" s="101"/>
      <c r="T1094" s="563"/>
    </row>
    <row r="1095" spans="1:20" ht="13.5" thickBot="1">
      <c r="A1095" s="556"/>
      <c r="B1095" s="559"/>
      <c r="C1095" s="559"/>
      <c r="D1095" s="114"/>
      <c r="E1095" s="106">
        <f>F1095*4+G1095*9+H1095*4</f>
        <v>0</v>
      </c>
      <c r="F1095" s="107"/>
      <c r="G1095" s="107"/>
      <c r="H1095" s="108"/>
      <c r="I1095" s="108"/>
      <c r="J1095" s="387"/>
      <c r="K1095" s="381">
        <f t="shared" si="593"/>
        <v>0</v>
      </c>
      <c r="L1095" s="130">
        <f t="shared" si="594"/>
        <v>0</v>
      </c>
      <c r="M1095" s="130">
        <f t="shared" si="595"/>
        <v>0</v>
      </c>
      <c r="N1095" s="130">
        <f t="shared" si="596"/>
        <v>0</v>
      </c>
      <c r="O1095" s="144">
        <f t="shared" si="597"/>
        <v>0</v>
      </c>
      <c r="P1095" s="115"/>
      <c r="Q1095" s="267"/>
      <c r="R1095" s="116"/>
      <c r="S1095" s="117"/>
      <c r="T1095" s="563"/>
    </row>
    <row r="1096" spans="1:20" ht="13.5" thickBot="1">
      <c r="A1096" s="556"/>
      <c r="B1096" s="559"/>
      <c r="C1096" s="559"/>
      <c r="D1096" s="118" t="s">
        <v>657</v>
      </c>
      <c r="E1096" s="393"/>
      <c r="F1096" s="394"/>
      <c r="G1096" s="394"/>
      <c r="H1096" s="394"/>
      <c r="I1096" s="394"/>
      <c r="J1096" s="382">
        <f aca="true" t="shared" si="598" ref="J1096:O1096">SUM(J1086:J1095)</f>
        <v>0</v>
      </c>
      <c r="K1096" s="383">
        <f t="shared" si="598"/>
        <v>0</v>
      </c>
      <c r="L1096" s="121">
        <f t="shared" si="598"/>
        <v>0</v>
      </c>
      <c r="M1096" s="121">
        <f t="shared" si="598"/>
        <v>0</v>
      </c>
      <c r="N1096" s="121">
        <f t="shared" si="598"/>
        <v>0</v>
      </c>
      <c r="O1096" s="122">
        <f t="shared" si="598"/>
        <v>0</v>
      </c>
      <c r="P1096" s="123">
        <f>SUM(P1088:P1095)</f>
        <v>0</v>
      </c>
      <c r="Q1096" s="120">
        <f>SUM(Q1088:Q1095)</f>
        <v>0</v>
      </c>
      <c r="R1096" s="121"/>
      <c r="S1096" s="122"/>
      <c r="T1096" s="563"/>
    </row>
    <row r="1097" spans="1:20" ht="13.5" thickBot="1">
      <c r="A1097" s="557"/>
      <c r="B1097" s="560"/>
      <c r="C1097" s="560"/>
      <c r="D1097" s="118" t="s">
        <v>824</v>
      </c>
      <c r="E1097" s="393"/>
      <c r="F1097" s="394"/>
      <c r="G1097" s="394"/>
      <c r="H1097" s="394"/>
      <c r="I1097" s="394"/>
      <c r="J1097" s="402"/>
      <c r="K1097" s="384">
        <f>K1073-K1096</f>
        <v>648</v>
      </c>
      <c r="L1097" s="369">
        <f>L1073-L1096</f>
        <v>0</v>
      </c>
      <c r="M1097" s="369">
        <f>M1073-M1096</f>
        <v>0</v>
      </c>
      <c r="N1097" s="369">
        <f>N1073-N1096</f>
        <v>162</v>
      </c>
      <c r="O1097" s="385">
        <f>O1073-O1096</f>
        <v>25</v>
      </c>
      <c r="P1097" s="370"/>
      <c r="Q1097" s="371"/>
      <c r="R1097" s="372"/>
      <c r="S1097" s="373"/>
      <c r="T1097" s="564"/>
    </row>
    <row r="1098" spans="1:20" ht="13.5" thickTop="1">
      <c r="A1098" s="555">
        <f>A1086+1</f>
        <v>39260</v>
      </c>
      <c r="B1098" s="565" t="s">
        <v>137</v>
      </c>
      <c r="C1098" s="566" t="str">
        <f>$C1045</f>
        <v>Szénhidrát</v>
      </c>
      <c r="D1098" s="85"/>
      <c r="E1098" s="86">
        <f aca="true" t="shared" si="599" ref="E1098:E1107">F1098*4+G1098*9+H1098*4</f>
        <v>0</v>
      </c>
      <c r="F1098" s="87"/>
      <c r="G1098" s="87"/>
      <c r="H1098" s="88"/>
      <c r="I1098" s="88"/>
      <c r="J1098" s="378"/>
      <c r="K1098" s="386">
        <f aca="true" t="shared" si="600" ref="K1098:K1107">E1098/100*$J1098</f>
        <v>0</v>
      </c>
      <c r="L1098" s="221">
        <f aca="true" t="shared" si="601" ref="L1098:L1107">F1098/100*$J1098</f>
        <v>0</v>
      </c>
      <c r="M1098" s="221">
        <f aca="true" t="shared" si="602" ref="M1098:M1107">G1098/100*$J1098</f>
        <v>0</v>
      </c>
      <c r="N1098" s="221">
        <f aca="true" t="shared" si="603" ref="N1098:N1107">H1098/100*$J1098</f>
        <v>0</v>
      </c>
      <c r="O1098" s="129">
        <f aca="true" t="shared" si="604" ref="O1098:O1107">I1098/100*$J1098</f>
        <v>0</v>
      </c>
      <c r="P1098" s="91">
        <f>5.2*R1098</f>
        <v>0</v>
      </c>
      <c r="Q1098" s="127">
        <f>54/490*P1098</f>
        <v>0</v>
      </c>
      <c r="R1098" s="92"/>
      <c r="S1098" s="93" t="s">
        <v>117</v>
      </c>
      <c r="T1098" s="562">
        <f>Súlygrafikon!F92</f>
        <v>0</v>
      </c>
    </row>
    <row r="1099" spans="1:20" ht="12.75">
      <c r="A1099" s="556"/>
      <c r="B1099" s="559"/>
      <c r="C1099" s="559"/>
      <c r="D1099" s="95"/>
      <c r="E1099" s="86">
        <f t="shared" si="599"/>
        <v>0</v>
      </c>
      <c r="F1099" s="87"/>
      <c r="G1099" s="87"/>
      <c r="H1099" s="88"/>
      <c r="I1099" s="88"/>
      <c r="J1099" s="380"/>
      <c r="K1099" s="381">
        <f t="shared" si="600"/>
        <v>0</v>
      </c>
      <c r="L1099" s="130">
        <f t="shared" si="601"/>
        <v>0</v>
      </c>
      <c r="M1099" s="130">
        <f t="shared" si="602"/>
        <v>0</v>
      </c>
      <c r="N1099" s="130">
        <f t="shared" si="603"/>
        <v>0</v>
      </c>
      <c r="O1099" s="99">
        <f t="shared" si="604"/>
        <v>0</v>
      </c>
      <c r="P1099" s="97">
        <f>8.2*R1099</f>
        <v>82</v>
      </c>
      <c r="Q1099" s="106">
        <f>54/490*P1099</f>
        <v>9.036734693877552</v>
      </c>
      <c r="R1099" s="100">
        <v>10</v>
      </c>
      <c r="S1099" s="101" t="s">
        <v>118</v>
      </c>
      <c r="T1099" s="563"/>
    </row>
    <row r="1100" spans="1:20" ht="12.75">
      <c r="A1100" s="556"/>
      <c r="B1100" s="559"/>
      <c r="C1100" s="559"/>
      <c r="D1100" s="105"/>
      <c r="E1100" s="106">
        <f t="shared" si="599"/>
        <v>0</v>
      </c>
      <c r="F1100" s="107"/>
      <c r="G1100" s="107"/>
      <c r="H1100" s="108"/>
      <c r="I1100" s="88"/>
      <c r="J1100" s="380"/>
      <c r="K1100" s="381">
        <f t="shared" si="600"/>
        <v>0</v>
      </c>
      <c r="L1100" s="130">
        <f t="shared" si="601"/>
        <v>0</v>
      </c>
      <c r="M1100" s="130">
        <f t="shared" si="602"/>
        <v>0</v>
      </c>
      <c r="N1100" s="130">
        <f t="shared" si="603"/>
        <v>0</v>
      </c>
      <c r="O1100" s="99">
        <f t="shared" si="604"/>
        <v>0</v>
      </c>
      <c r="P1100" s="97">
        <f>11.2*R1100</f>
        <v>0</v>
      </c>
      <c r="Q1100" s="106">
        <f>54/490*P1100</f>
        <v>0</v>
      </c>
      <c r="R1100" s="100"/>
      <c r="S1100" s="101" t="s">
        <v>119</v>
      </c>
      <c r="T1100" s="563"/>
    </row>
    <row r="1101" spans="1:20" ht="12.75">
      <c r="A1101" s="556"/>
      <c r="B1101" s="559"/>
      <c r="C1101" s="559"/>
      <c r="D1101" s="95"/>
      <c r="E1101" s="106">
        <f t="shared" si="599"/>
        <v>0</v>
      </c>
      <c r="F1101" s="107"/>
      <c r="G1101" s="107"/>
      <c r="H1101" s="108"/>
      <c r="I1101" s="88"/>
      <c r="J1101" s="380"/>
      <c r="K1101" s="381">
        <f t="shared" si="600"/>
        <v>0</v>
      </c>
      <c r="L1101" s="130">
        <f t="shared" si="601"/>
        <v>0</v>
      </c>
      <c r="M1101" s="130">
        <f t="shared" si="602"/>
        <v>0</v>
      </c>
      <c r="N1101" s="130">
        <f t="shared" si="603"/>
        <v>0</v>
      </c>
      <c r="O1101" s="99">
        <f t="shared" si="604"/>
        <v>0</v>
      </c>
      <c r="P1101" s="97">
        <f>19.4*R1101</f>
        <v>0</v>
      </c>
      <c r="Q1101" s="106">
        <f>54/490*P1101</f>
        <v>0</v>
      </c>
      <c r="R1101" s="100"/>
      <c r="S1101" s="101" t="s">
        <v>121</v>
      </c>
      <c r="T1101" s="563"/>
    </row>
    <row r="1102" spans="1:20" ht="12.75">
      <c r="A1102" s="556"/>
      <c r="B1102" s="559"/>
      <c r="C1102" s="559"/>
      <c r="D1102" s="95"/>
      <c r="E1102" s="106">
        <f t="shared" si="599"/>
        <v>0</v>
      </c>
      <c r="F1102" s="107"/>
      <c r="G1102" s="107"/>
      <c r="H1102" s="108"/>
      <c r="I1102" s="88"/>
      <c r="J1102" s="380"/>
      <c r="K1102" s="381">
        <f t="shared" si="600"/>
        <v>0</v>
      </c>
      <c r="L1102" s="130">
        <f t="shared" si="601"/>
        <v>0</v>
      </c>
      <c r="M1102" s="130">
        <f t="shared" si="602"/>
        <v>0</v>
      </c>
      <c r="N1102" s="130">
        <f t="shared" si="603"/>
        <v>0</v>
      </c>
      <c r="O1102" s="99">
        <f t="shared" si="604"/>
        <v>0</v>
      </c>
      <c r="P1102" s="97"/>
      <c r="Q1102" s="106"/>
      <c r="R1102" s="100"/>
      <c r="S1102" s="101"/>
      <c r="T1102" s="563"/>
    </row>
    <row r="1103" spans="1:20" ht="12.75">
      <c r="A1103" s="556"/>
      <c r="B1103" s="559"/>
      <c r="C1103" s="559"/>
      <c r="D1103" s="364"/>
      <c r="E1103" s="106">
        <f t="shared" si="599"/>
        <v>0</v>
      </c>
      <c r="F1103" s="107"/>
      <c r="G1103" s="107"/>
      <c r="H1103" s="108"/>
      <c r="I1103" s="88"/>
      <c r="J1103" s="380"/>
      <c r="K1103" s="381">
        <f t="shared" si="600"/>
        <v>0</v>
      </c>
      <c r="L1103" s="130">
        <f t="shared" si="601"/>
        <v>0</v>
      </c>
      <c r="M1103" s="130">
        <f t="shared" si="602"/>
        <v>0</v>
      </c>
      <c r="N1103" s="130">
        <f t="shared" si="603"/>
        <v>0</v>
      </c>
      <c r="O1103" s="99">
        <f t="shared" si="604"/>
        <v>0</v>
      </c>
      <c r="P1103" s="97"/>
      <c r="Q1103" s="106"/>
      <c r="R1103" s="100"/>
      <c r="S1103" s="101"/>
      <c r="T1103" s="563"/>
    </row>
    <row r="1104" spans="1:20" ht="12.75">
      <c r="A1104" s="556"/>
      <c r="B1104" s="559"/>
      <c r="C1104" s="559"/>
      <c r="D1104" s="105"/>
      <c r="E1104" s="106">
        <f t="shared" si="599"/>
        <v>0</v>
      </c>
      <c r="F1104" s="107"/>
      <c r="G1104" s="107"/>
      <c r="H1104" s="108"/>
      <c r="I1104" s="88"/>
      <c r="J1104" s="380"/>
      <c r="K1104" s="381">
        <f t="shared" si="600"/>
        <v>0</v>
      </c>
      <c r="L1104" s="130">
        <f t="shared" si="601"/>
        <v>0</v>
      </c>
      <c r="M1104" s="130">
        <f t="shared" si="602"/>
        <v>0</v>
      </c>
      <c r="N1104" s="130">
        <f t="shared" si="603"/>
        <v>0</v>
      </c>
      <c r="O1104" s="99">
        <f t="shared" si="604"/>
        <v>0</v>
      </c>
      <c r="P1104" s="97"/>
      <c r="Q1104" s="106"/>
      <c r="R1104" s="100"/>
      <c r="S1104" s="101"/>
      <c r="T1104" s="563"/>
    </row>
    <row r="1105" spans="1:20" ht="12.75">
      <c r="A1105" s="556"/>
      <c r="B1105" s="559"/>
      <c r="C1105" s="559"/>
      <c r="D1105" s="110"/>
      <c r="E1105" s="106">
        <f t="shared" si="599"/>
        <v>0</v>
      </c>
      <c r="F1105" s="107"/>
      <c r="G1105" s="107"/>
      <c r="H1105" s="108"/>
      <c r="I1105" s="88"/>
      <c r="J1105" s="380"/>
      <c r="K1105" s="381">
        <f t="shared" si="600"/>
        <v>0</v>
      </c>
      <c r="L1105" s="130">
        <f t="shared" si="601"/>
        <v>0</v>
      </c>
      <c r="M1105" s="130">
        <f t="shared" si="602"/>
        <v>0</v>
      </c>
      <c r="N1105" s="130">
        <f t="shared" si="603"/>
        <v>0</v>
      </c>
      <c r="O1105" s="99">
        <f t="shared" si="604"/>
        <v>0</v>
      </c>
      <c r="P1105" s="97"/>
      <c r="Q1105" s="106"/>
      <c r="R1105" s="100"/>
      <c r="S1105" s="101"/>
      <c r="T1105" s="563"/>
    </row>
    <row r="1106" spans="1:20" ht="12.75">
      <c r="A1106" s="556"/>
      <c r="B1106" s="559"/>
      <c r="C1106" s="559"/>
      <c r="D1106" s="95"/>
      <c r="E1106" s="106">
        <f t="shared" si="599"/>
        <v>0</v>
      </c>
      <c r="F1106" s="107"/>
      <c r="G1106" s="107"/>
      <c r="H1106" s="108"/>
      <c r="I1106" s="88"/>
      <c r="J1106" s="380"/>
      <c r="K1106" s="381">
        <f t="shared" si="600"/>
        <v>0</v>
      </c>
      <c r="L1106" s="130">
        <f t="shared" si="601"/>
        <v>0</v>
      </c>
      <c r="M1106" s="130">
        <f t="shared" si="602"/>
        <v>0</v>
      </c>
      <c r="N1106" s="130">
        <f t="shared" si="603"/>
        <v>0</v>
      </c>
      <c r="O1106" s="99">
        <f t="shared" si="604"/>
        <v>0</v>
      </c>
      <c r="P1106" s="97"/>
      <c r="Q1106" s="106"/>
      <c r="R1106" s="100"/>
      <c r="S1106" s="101"/>
      <c r="T1106" s="563"/>
    </row>
    <row r="1107" spans="1:20" ht="13.5" thickBot="1">
      <c r="A1107" s="556"/>
      <c r="B1107" s="559"/>
      <c r="C1107" s="559"/>
      <c r="D1107" s="114"/>
      <c r="E1107" s="106">
        <f t="shared" si="599"/>
        <v>0</v>
      </c>
      <c r="F1107" s="107"/>
      <c r="G1107" s="107"/>
      <c r="H1107" s="108"/>
      <c r="I1107" s="108"/>
      <c r="J1107" s="387"/>
      <c r="K1107" s="388">
        <f t="shared" si="600"/>
        <v>0</v>
      </c>
      <c r="L1107" s="143">
        <f t="shared" si="601"/>
        <v>0</v>
      </c>
      <c r="M1107" s="143">
        <f t="shared" si="602"/>
        <v>0</v>
      </c>
      <c r="N1107" s="143">
        <f t="shared" si="603"/>
        <v>0</v>
      </c>
      <c r="O1107" s="144">
        <f t="shared" si="604"/>
        <v>0</v>
      </c>
      <c r="P1107" s="115"/>
      <c r="Q1107" s="267"/>
      <c r="R1107" s="116"/>
      <c r="S1107" s="117"/>
      <c r="T1107" s="563"/>
    </row>
    <row r="1108" spans="1:20" ht="13.5" thickBot="1">
      <c r="A1108" s="556"/>
      <c r="B1108" s="559"/>
      <c r="C1108" s="559"/>
      <c r="D1108" s="118" t="s">
        <v>657</v>
      </c>
      <c r="E1108" s="393"/>
      <c r="F1108" s="394"/>
      <c r="G1108" s="394"/>
      <c r="H1108" s="394"/>
      <c r="I1108" s="394"/>
      <c r="J1108" s="382">
        <f aca="true" t="shared" si="605" ref="J1108:O1108">SUM(J1098:J1107)</f>
        <v>0</v>
      </c>
      <c r="K1108" s="383">
        <f t="shared" si="605"/>
        <v>0</v>
      </c>
      <c r="L1108" s="121">
        <f t="shared" si="605"/>
        <v>0</v>
      </c>
      <c r="M1108" s="121">
        <f t="shared" si="605"/>
        <v>0</v>
      </c>
      <c r="N1108" s="121">
        <f t="shared" si="605"/>
        <v>0</v>
      </c>
      <c r="O1108" s="122">
        <f t="shared" si="605"/>
        <v>0</v>
      </c>
      <c r="P1108" s="123">
        <f>SUM(P1100:P1107)</f>
        <v>0</v>
      </c>
      <c r="Q1108" s="120">
        <f>SUM(Q1100:Q1107)</f>
        <v>0</v>
      </c>
      <c r="R1108" s="121"/>
      <c r="S1108" s="122"/>
      <c r="T1108" s="563"/>
    </row>
    <row r="1109" spans="1:20" ht="13.5" thickBot="1">
      <c r="A1109" s="557"/>
      <c r="B1109" s="560"/>
      <c r="C1109" s="560"/>
      <c r="D1109" s="118" t="s">
        <v>824</v>
      </c>
      <c r="E1109" s="393"/>
      <c r="F1109" s="394"/>
      <c r="G1109" s="394"/>
      <c r="H1109" s="394"/>
      <c r="I1109" s="394"/>
      <c r="J1109" s="402"/>
      <c r="K1109" s="384">
        <f>K1073-K1108</f>
        <v>648</v>
      </c>
      <c r="L1109" s="369">
        <f>L1073-L1108</f>
        <v>0</v>
      </c>
      <c r="M1109" s="369">
        <f>M1073-M1108</f>
        <v>0</v>
      </c>
      <c r="N1109" s="369">
        <f>N1073-N1108</f>
        <v>162</v>
      </c>
      <c r="O1109" s="385">
        <f>O1073-O1108</f>
        <v>25</v>
      </c>
      <c r="P1109" s="370"/>
      <c r="Q1109" s="371"/>
      <c r="R1109" s="372"/>
      <c r="S1109" s="373"/>
      <c r="T1109" s="564"/>
    </row>
    <row r="1110" spans="1:20" ht="13.5" thickTop="1">
      <c r="A1110" s="555">
        <f>A1098+1</f>
        <v>39261</v>
      </c>
      <c r="B1110" s="565" t="s">
        <v>138</v>
      </c>
      <c r="C1110" s="566" t="str">
        <f>$C1057</f>
        <v>Gyümölcs</v>
      </c>
      <c r="D1110" s="85"/>
      <c r="E1110" s="86">
        <f aca="true" t="shared" si="606" ref="E1110:E1119">F1110*4+G1110*9+H1110*4</f>
        <v>0</v>
      </c>
      <c r="F1110" s="153"/>
      <c r="G1110" s="153"/>
      <c r="H1110" s="153"/>
      <c r="I1110" s="285"/>
      <c r="J1110" s="378"/>
      <c r="K1110" s="386">
        <f aca="true" t="shared" si="607" ref="K1110:K1119">E1110/100*$J1110</f>
        <v>0</v>
      </c>
      <c r="L1110" s="221">
        <f aca="true" t="shared" si="608" ref="L1110:L1119">F1110/100*$J1110</f>
        <v>0</v>
      </c>
      <c r="M1110" s="221">
        <f aca="true" t="shared" si="609" ref="M1110:M1119">G1110/100*$J1110</f>
        <v>0</v>
      </c>
      <c r="N1110" s="221">
        <f aca="true" t="shared" si="610" ref="N1110:N1119">H1110/100*$J1110</f>
        <v>0</v>
      </c>
      <c r="O1110" s="129">
        <f aca="true" t="shared" si="611" ref="O1110:O1119">I1110/100*$J1110</f>
        <v>0</v>
      </c>
      <c r="P1110" s="91">
        <f>5.2*R1110</f>
        <v>286</v>
      </c>
      <c r="Q1110" s="127">
        <f>54/490*P1110</f>
        <v>31.518367346938778</v>
      </c>
      <c r="R1110" s="92">
        <v>55</v>
      </c>
      <c r="S1110" s="93" t="s">
        <v>117</v>
      </c>
      <c r="T1110" s="562">
        <f>Súlygrafikon!F93</f>
        <v>0</v>
      </c>
    </row>
    <row r="1111" spans="1:20" ht="12.75">
      <c r="A1111" s="556"/>
      <c r="B1111" s="559"/>
      <c r="C1111" s="559"/>
      <c r="D1111" s="358"/>
      <c r="E1111" s="86">
        <f t="shared" si="606"/>
        <v>0</v>
      </c>
      <c r="F1111" s="87"/>
      <c r="G1111" s="87"/>
      <c r="H1111" s="88"/>
      <c r="I1111" s="286"/>
      <c r="J1111" s="380"/>
      <c r="K1111" s="381">
        <f t="shared" si="607"/>
        <v>0</v>
      </c>
      <c r="L1111" s="130">
        <f t="shared" si="608"/>
        <v>0</v>
      </c>
      <c r="M1111" s="130">
        <f t="shared" si="609"/>
        <v>0</v>
      </c>
      <c r="N1111" s="130">
        <f t="shared" si="610"/>
        <v>0</v>
      </c>
      <c r="O1111" s="99">
        <f t="shared" si="611"/>
        <v>0</v>
      </c>
      <c r="P1111" s="97">
        <f>8.2*R1111</f>
        <v>0</v>
      </c>
      <c r="Q1111" s="106">
        <f>54/490*P1111</f>
        <v>0</v>
      </c>
      <c r="R1111" s="100"/>
      <c r="S1111" s="101" t="s">
        <v>118</v>
      </c>
      <c r="T1111" s="563"/>
    </row>
    <row r="1112" spans="1:20" ht="12.75">
      <c r="A1112" s="556"/>
      <c r="B1112" s="559"/>
      <c r="C1112" s="559"/>
      <c r="D1112" s="105"/>
      <c r="E1112" s="106">
        <f t="shared" si="606"/>
        <v>0</v>
      </c>
      <c r="F1112" s="107"/>
      <c r="G1112" s="107"/>
      <c r="H1112" s="108"/>
      <c r="I1112" s="88"/>
      <c r="J1112" s="380"/>
      <c r="K1112" s="381">
        <f t="shared" si="607"/>
        <v>0</v>
      </c>
      <c r="L1112" s="130">
        <f t="shared" si="608"/>
        <v>0</v>
      </c>
      <c r="M1112" s="130">
        <f t="shared" si="609"/>
        <v>0</v>
      </c>
      <c r="N1112" s="130">
        <f t="shared" si="610"/>
        <v>0</v>
      </c>
      <c r="O1112" s="99">
        <f t="shared" si="611"/>
        <v>0</v>
      </c>
      <c r="P1112" s="97">
        <f>11.2*R1112</f>
        <v>0</v>
      </c>
      <c r="Q1112" s="106">
        <f>54/490*P1112</f>
        <v>0</v>
      </c>
      <c r="R1112" s="100"/>
      <c r="S1112" s="101" t="s">
        <v>119</v>
      </c>
      <c r="T1112" s="563"/>
    </row>
    <row r="1113" spans="1:20" ht="12.75">
      <c r="A1113" s="556"/>
      <c r="B1113" s="559"/>
      <c r="C1113" s="559"/>
      <c r="D1113" s="95"/>
      <c r="E1113" s="106">
        <f t="shared" si="606"/>
        <v>0</v>
      </c>
      <c r="F1113" s="107"/>
      <c r="G1113" s="107"/>
      <c r="H1113" s="108"/>
      <c r="I1113" s="88"/>
      <c r="J1113" s="380"/>
      <c r="K1113" s="381">
        <f t="shared" si="607"/>
        <v>0</v>
      </c>
      <c r="L1113" s="130">
        <f t="shared" si="608"/>
        <v>0</v>
      </c>
      <c r="M1113" s="130">
        <f t="shared" si="609"/>
        <v>0</v>
      </c>
      <c r="N1113" s="130">
        <f t="shared" si="610"/>
        <v>0</v>
      </c>
      <c r="O1113" s="99">
        <f t="shared" si="611"/>
        <v>0</v>
      </c>
      <c r="P1113" s="97">
        <f>19.4*R1113</f>
        <v>0</v>
      </c>
      <c r="Q1113" s="106">
        <f>54/490*P1113</f>
        <v>0</v>
      </c>
      <c r="R1113" s="100"/>
      <c r="S1113" s="101" t="s">
        <v>121</v>
      </c>
      <c r="T1113" s="563"/>
    </row>
    <row r="1114" spans="1:20" ht="12.75">
      <c r="A1114" s="556"/>
      <c r="B1114" s="559"/>
      <c r="C1114" s="559"/>
      <c r="D1114" s="110"/>
      <c r="E1114" s="106">
        <f t="shared" si="606"/>
        <v>0</v>
      </c>
      <c r="F1114" s="107"/>
      <c r="G1114" s="107"/>
      <c r="H1114" s="108"/>
      <c r="I1114" s="88"/>
      <c r="J1114" s="380"/>
      <c r="K1114" s="381">
        <f t="shared" si="607"/>
        <v>0</v>
      </c>
      <c r="L1114" s="130">
        <f t="shared" si="608"/>
        <v>0</v>
      </c>
      <c r="M1114" s="130">
        <f t="shared" si="609"/>
        <v>0</v>
      </c>
      <c r="N1114" s="130">
        <f t="shared" si="610"/>
        <v>0</v>
      </c>
      <c r="O1114" s="99">
        <f t="shared" si="611"/>
        <v>0</v>
      </c>
      <c r="P1114" s="97"/>
      <c r="Q1114" s="106"/>
      <c r="R1114" s="100"/>
      <c r="S1114" s="101"/>
      <c r="T1114" s="563"/>
    </row>
    <row r="1115" spans="1:20" ht="12.75">
      <c r="A1115" s="556"/>
      <c r="B1115" s="559"/>
      <c r="C1115" s="559"/>
      <c r="D1115" s="110"/>
      <c r="E1115" s="106">
        <f t="shared" si="606"/>
        <v>0</v>
      </c>
      <c r="F1115" s="107"/>
      <c r="G1115" s="107"/>
      <c r="H1115" s="108"/>
      <c r="I1115" s="88"/>
      <c r="J1115" s="380"/>
      <c r="K1115" s="381">
        <f t="shared" si="607"/>
        <v>0</v>
      </c>
      <c r="L1115" s="130">
        <f t="shared" si="608"/>
        <v>0</v>
      </c>
      <c r="M1115" s="130">
        <f t="shared" si="609"/>
        <v>0</v>
      </c>
      <c r="N1115" s="130">
        <f t="shared" si="610"/>
        <v>0</v>
      </c>
      <c r="O1115" s="99">
        <f t="shared" si="611"/>
        <v>0</v>
      </c>
      <c r="P1115" s="97"/>
      <c r="Q1115" s="106"/>
      <c r="R1115" s="100"/>
      <c r="S1115" s="101"/>
      <c r="T1115" s="563"/>
    </row>
    <row r="1116" spans="1:20" ht="12.75">
      <c r="A1116" s="556"/>
      <c r="B1116" s="559"/>
      <c r="C1116" s="559"/>
      <c r="D1116" s="397"/>
      <c r="E1116" s="106">
        <f t="shared" si="606"/>
        <v>0</v>
      </c>
      <c r="F1116" s="107"/>
      <c r="G1116" s="107"/>
      <c r="H1116" s="108"/>
      <c r="I1116" s="88"/>
      <c r="J1116" s="380"/>
      <c r="K1116" s="381">
        <f t="shared" si="607"/>
        <v>0</v>
      </c>
      <c r="L1116" s="130">
        <f t="shared" si="608"/>
        <v>0</v>
      </c>
      <c r="M1116" s="130">
        <f t="shared" si="609"/>
        <v>0</v>
      </c>
      <c r="N1116" s="130">
        <f t="shared" si="610"/>
        <v>0</v>
      </c>
      <c r="O1116" s="99">
        <f t="shared" si="611"/>
        <v>0</v>
      </c>
      <c r="P1116" s="97"/>
      <c r="Q1116" s="106"/>
      <c r="R1116" s="100"/>
      <c r="S1116" s="101"/>
      <c r="T1116" s="563"/>
    </row>
    <row r="1117" spans="1:20" ht="12.75">
      <c r="A1117" s="556"/>
      <c r="B1117" s="559"/>
      <c r="C1117" s="559"/>
      <c r="D1117" s="110"/>
      <c r="E1117" s="106">
        <f t="shared" si="606"/>
        <v>0</v>
      </c>
      <c r="F1117" s="107"/>
      <c r="G1117" s="107"/>
      <c r="H1117" s="108"/>
      <c r="I1117" s="88"/>
      <c r="J1117" s="380"/>
      <c r="K1117" s="381">
        <f t="shared" si="607"/>
        <v>0</v>
      </c>
      <c r="L1117" s="130">
        <f t="shared" si="608"/>
        <v>0</v>
      </c>
      <c r="M1117" s="130">
        <f t="shared" si="609"/>
        <v>0</v>
      </c>
      <c r="N1117" s="130">
        <f t="shared" si="610"/>
        <v>0</v>
      </c>
      <c r="O1117" s="99">
        <f t="shared" si="611"/>
        <v>0</v>
      </c>
      <c r="P1117" s="97"/>
      <c r="Q1117" s="106"/>
      <c r="R1117" s="100"/>
      <c r="S1117" s="101"/>
      <c r="T1117" s="563"/>
    </row>
    <row r="1118" spans="1:20" ht="12.75">
      <c r="A1118" s="556"/>
      <c r="B1118" s="559"/>
      <c r="C1118" s="559"/>
      <c r="D1118" s="110"/>
      <c r="E1118" s="106">
        <f t="shared" si="606"/>
        <v>0</v>
      </c>
      <c r="F1118" s="107"/>
      <c r="G1118" s="107"/>
      <c r="H1118" s="108"/>
      <c r="I1118" s="88"/>
      <c r="J1118" s="380"/>
      <c r="K1118" s="381">
        <f t="shared" si="607"/>
        <v>0</v>
      </c>
      <c r="L1118" s="130">
        <f t="shared" si="608"/>
        <v>0</v>
      </c>
      <c r="M1118" s="130">
        <f t="shared" si="609"/>
        <v>0</v>
      </c>
      <c r="N1118" s="130">
        <f t="shared" si="610"/>
        <v>0</v>
      </c>
      <c r="O1118" s="99">
        <f t="shared" si="611"/>
        <v>0</v>
      </c>
      <c r="P1118" s="97"/>
      <c r="Q1118" s="106"/>
      <c r="R1118" s="100"/>
      <c r="S1118" s="101"/>
      <c r="T1118" s="563"/>
    </row>
    <row r="1119" spans="1:20" ht="13.5" thickBot="1">
      <c r="A1119" s="556"/>
      <c r="B1119" s="559"/>
      <c r="C1119" s="559"/>
      <c r="D1119" s="114"/>
      <c r="E1119" s="106">
        <f t="shared" si="606"/>
        <v>0</v>
      </c>
      <c r="F1119" s="107"/>
      <c r="G1119" s="107"/>
      <c r="H1119" s="108"/>
      <c r="I1119" s="108"/>
      <c r="J1119" s="387"/>
      <c r="K1119" s="388">
        <f t="shared" si="607"/>
        <v>0</v>
      </c>
      <c r="L1119" s="143">
        <f t="shared" si="608"/>
        <v>0</v>
      </c>
      <c r="M1119" s="143">
        <f t="shared" si="609"/>
        <v>0</v>
      </c>
      <c r="N1119" s="143">
        <f t="shared" si="610"/>
        <v>0</v>
      </c>
      <c r="O1119" s="144">
        <f t="shared" si="611"/>
        <v>0</v>
      </c>
      <c r="P1119" s="115"/>
      <c r="Q1119" s="267"/>
      <c r="R1119" s="116"/>
      <c r="S1119" s="117"/>
      <c r="T1119" s="563"/>
    </row>
    <row r="1120" spans="1:20" ht="13.5" thickBot="1">
      <c r="A1120" s="556"/>
      <c r="B1120" s="559"/>
      <c r="C1120" s="559"/>
      <c r="D1120" s="118" t="s">
        <v>657</v>
      </c>
      <c r="E1120" s="393"/>
      <c r="F1120" s="394"/>
      <c r="G1120" s="394"/>
      <c r="H1120" s="394"/>
      <c r="I1120" s="394"/>
      <c r="J1120" s="382">
        <f aca="true" t="shared" si="612" ref="J1120:O1120">SUM(J1110:J1119)</f>
        <v>0</v>
      </c>
      <c r="K1120" s="383">
        <f t="shared" si="612"/>
        <v>0</v>
      </c>
      <c r="L1120" s="121">
        <f t="shared" si="612"/>
        <v>0</v>
      </c>
      <c r="M1120" s="121">
        <f t="shared" si="612"/>
        <v>0</v>
      </c>
      <c r="N1120" s="121">
        <f t="shared" si="612"/>
        <v>0</v>
      </c>
      <c r="O1120" s="122">
        <f t="shared" si="612"/>
        <v>0</v>
      </c>
      <c r="P1120" s="123">
        <f>SUM(P1112:P1119)</f>
        <v>0</v>
      </c>
      <c r="Q1120" s="120">
        <f>SUM(Q1112:Q1119)</f>
        <v>0</v>
      </c>
      <c r="R1120" s="121"/>
      <c r="S1120" s="122"/>
      <c r="T1120" s="563"/>
    </row>
    <row r="1121" spans="1:20" ht="13.5" thickBot="1">
      <c r="A1121" s="557"/>
      <c r="B1121" s="560"/>
      <c r="C1121" s="560"/>
      <c r="D1121" s="118" t="s">
        <v>824</v>
      </c>
      <c r="E1121" s="393"/>
      <c r="F1121" s="394"/>
      <c r="G1121" s="394"/>
      <c r="H1121" s="394"/>
      <c r="I1121" s="394"/>
      <c r="J1121" s="402"/>
      <c r="K1121" s="384">
        <f>K1073-K1120</f>
        <v>648</v>
      </c>
      <c r="L1121" s="369">
        <f>L1073-L1120</f>
        <v>0</v>
      </c>
      <c r="M1121" s="369">
        <f>M1073-M1120</f>
        <v>0</v>
      </c>
      <c r="N1121" s="369">
        <f>N1073-N1120</f>
        <v>162</v>
      </c>
      <c r="O1121" s="385">
        <f>O1073-O1120</f>
        <v>25</v>
      </c>
      <c r="P1121" s="370"/>
      <c r="Q1121" s="371"/>
      <c r="R1121" s="372"/>
      <c r="S1121" s="373"/>
      <c r="T1121" s="564"/>
    </row>
    <row r="1122" spans="1:20" ht="13.5" thickTop="1">
      <c r="A1122" s="555">
        <f>A1110+1</f>
        <v>39262</v>
      </c>
      <c r="B1122" s="565" t="s">
        <v>139</v>
      </c>
      <c r="C1122" s="566" t="str">
        <f>$C1074</f>
        <v>Protein</v>
      </c>
      <c r="D1122" s="85"/>
      <c r="E1122" s="86">
        <f aca="true" t="shared" si="613" ref="E1122:E1131">F1122*4+G1122*9+H1122*4</f>
        <v>0</v>
      </c>
      <c r="F1122" s="87"/>
      <c r="G1122" s="87"/>
      <c r="H1122" s="88"/>
      <c r="I1122" s="88"/>
      <c r="J1122" s="378"/>
      <c r="K1122" s="381">
        <f aca="true" t="shared" si="614" ref="K1122:K1131">E1122/100*$J1122</f>
        <v>0</v>
      </c>
      <c r="L1122" s="130">
        <f aca="true" t="shared" si="615" ref="L1122:L1131">F1122/100*$J1122</f>
        <v>0</v>
      </c>
      <c r="M1122" s="130">
        <f aca="true" t="shared" si="616" ref="M1122:M1131">G1122/100*$J1122</f>
        <v>0</v>
      </c>
      <c r="N1122" s="130">
        <f aca="true" t="shared" si="617" ref="N1122:N1131">H1122/100*$J1122</f>
        <v>0</v>
      </c>
      <c r="O1122" s="282">
        <f aca="true" t="shared" si="618" ref="O1122:O1131">I1122/100*$J1122</f>
        <v>0</v>
      </c>
      <c r="P1122" s="91">
        <f>5.2*R1122</f>
        <v>0</v>
      </c>
      <c r="Q1122" s="127">
        <f>54/490*P1122</f>
        <v>0</v>
      </c>
      <c r="R1122" s="92"/>
      <c r="S1122" s="93" t="s">
        <v>117</v>
      </c>
      <c r="T1122" s="562">
        <f>Súlygrafikon!F94</f>
        <v>0</v>
      </c>
    </row>
    <row r="1123" spans="1:20" ht="12.75">
      <c r="A1123" s="556"/>
      <c r="B1123" s="559"/>
      <c r="C1123" s="559"/>
      <c r="D1123" s="95"/>
      <c r="E1123" s="86">
        <f t="shared" si="613"/>
        <v>0</v>
      </c>
      <c r="F1123" s="87"/>
      <c r="G1123" s="87"/>
      <c r="H1123" s="88"/>
      <c r="I1123" s="88"/>
      <c r="J1123" s="380"/>
      <c r="K1123" s="381">
        <f t="shared" si="614"/>
        <v>0</v>
      </c>
      <c r="L1123" s="130">
        <f t="shared" si="615"/>
        <v>0</v>
      </c>
      <c r="M1123" s="130">
        <f t="shared" si="616"/>
        <v>0</v>
      </c>
      <c r="N1123" s="130">
        <f t="shared" si="617"/>
        <v>0</v>
      </c>
      <c r="O1123" s="99">
        <f t="shared" si="618"/>
        <v>0</v>
      </c>
      <c r="P1123" s="97">
        <f>8.2*R1123</f>
        <v>0</v>
      </c>
      <c r="Q1123" s="106">
        <f>54/490*P1123</f>
        <v>0</v>
      </c>
      <c r="R1123" s="100"/>
      <c r="S1123" s="101" t="s">
        <v>118</v>
      </c>
      <c r="T1123" s="563"/>
    </row>
    <row r="1124" spans="1:20" ht="12.75">
      <c r="A1124" s="556"/>
      <c r="B1124" s="559"/>
      <c r="C1124" s="559"/>
      <c r="D1124" s="105"/>
      <c r="E1124" s="106">
        <f t="shared" si="613"/>
        <v>0</v>
      </c>
      <c r="F1124" s="107"/>
      <c r="G1124" s="107"/>
      <c r="H1124" s="108"/>
      <c r="I1124" s="88"/>
      <c r="J1124" s="380"/>
      <c r="K1124" s="381">
        <f t="shared" si="614"/>
        <v>0</v>
      </c>
      <c r="L1124" s="130">
        <f t="shared" si="615"/>
        <v>0</v>
      </c>
      <c r="M1124" s="130">
        <f t="shared" si="616"/>
        <v>0</v>
      </c>
      <c r="N1124" s="130">
        <f t="shared" si="617"/>
        <v>0</v>
      </c>
      <c r="O1124" s="99">
        <f t="shared" si="618"/>
        <v>0</v>
      </c>
      <c r="P1124" s="97">
        <f>11.2*R1124</f>
        <v>0</v>
      </c>
      <c r="Q1124" s="106">
        <f>54/490*P1124</f>
        <v>0</v>
      </c>
      <c r="R1124" s="100"/>
      <c r="S1124" s="101" t="s">
        <v>119</v>
      </c>
      <c r="T1124" s="563"/>
    </row>
    <row r="1125" spans="1:20" ht="12.75">
      <c r="A1125" s="556"/>
      <c r="B1125" s="559"/>
      <c r="C1125" s="559"/>
      <c r="D1125" s="95"/>
      <c r="E1125" s="106">
        <f t="shared" si="613"/>
        <v>0</v>
      </c>
      <c r="F1125" s="107"/>
      <c r="G1125" s="107"/>
      <c r="H1125" s="108"/>
      <c r="I1125" s="88"/>
      <c r="J1125" s="380"/>
      <c r="K1125" s="381">
        <f t="shared" si="614"/>
        <v>0</v>
      </c>
      <c r="L1125" s="130">
        <f t="shared" si="615"/>
        <v>0</v>
      </c>
      <c r="M1125" s="130">
        <f t="shared" si="616"/>
        <v>0</v>
      </c>
      <c r="N1125" s="130">
        <f t="shared" si="617"/>
        <v>0</v>
      </c>
      <c r="O1125" s="99">
        <f t="shared" si="618"/>
        <v>0</v>
      </c>
      <c r="P1125" s="97">
        <f>19.4*R1125</f>
        <v>0</v>
      </c>
      <c r="Q1125" s="106">
        <f>54/490*P1125</f>
        <v>0</v>
      </c>
      <c r="R1125" s="100"/>
      <c r="S1125" s="101" t="s">
        <v>121</v>
      </c>
      <c r="T1125" s="563"/>
    </row>
    <row r="1126" spans="1:20" ht="12.75">
      <c r="A1126" s="556"/>
      <c r="B1126" s="559"/>
      <c r="C1126" s="559"/>
      <c r="D1126" s="95"/>
      <c r="E1126" s="106">
        <f t="shared" si="613"/>
        <v>0</v>
      </c>
      <c r="F1126" s="107"/>
      <c r="G1126" s="107"/>
      <c r="H1126" s="108"/>
      <c r="I1126" s="88"/>
      <c r="J1126" s="380"/>
      <c r="K1126" s="381">
        <f t="shared" si="614"/>
        <v>0</v>
      </c>
      <c r="L1126" s="130">
        <f t="shared" si="615"/>
        <v>0</v>
      </c>
      <c r="M1126" s="130">
        <f t="shared" si="616"/>
        <v>0</v>
      </c>
      <c r="N1126" s="130">
        <f t="shared" si="617"/>
        <v>0</v>
      </c>
      <c r="O1126" s="99">
        <f t="shared" si="618"/>
        <v>0</v>
      </c>
      <c r="P1126" s="97"/>
      <c r="Q1126" s="106"/>
      <c r="R1126" s="100"/>
      <c r="S1126" s="101"/>
      <c r="T1126" s="563"/>
    </row>
    <row r="1127" spans="1:20" ht="12.75">
      <c r="A1127" s="556"/>
      <c r="B1127" s="559"/>
      <c r="C1127" s="559"/>
      <c r="D1127" s="95"/>
      <c r="E1127" s="106">
        <f t="shared" si="613"/>
        <v>0</v>
      </c>
      <c r="F1127" s="107"/>
      <c r="G1127" s="107"/>
      <c r="H1127" s="108"/>
      <c r="I1127" s="88"/>
      <c r="J1127" s="380"/>
      <c r="K1127" s="381">
        <f t="shared" si="614"/>
        <v>0</v>
      </c>
      <c r="L1127" s="130">
        <f t="shared" si="615"/>
        <v>0</v>
      </c>
      <c r="M1127" s="130">
        <f t="shared" si="616"/>
        <v>0</v>
      </c>
      <c r="N1127" s="130">
        <f t="shared" si="617"/>
        <v>0</v>
      </c>
      <c r="O1127" s="99">
        <f t="shared" si="618"/>
        <v>0</v>
      </c>
      <c r="P1127" s="97"/>
      <c r="Q1127" s="106"/>
      <c r="R1127" s="100"/>
      <c r="S1127" s="101"/>
      <c r="T1127" s="563"/>
    </row>
    <row r="1128" spans="1:20" ht="12.75">
      <c r="A1128" s="556"/>
      <c r="B1128" s="559"/>
      <c r="C1128" s="559"/>
      <c r="D1128" s="146"/>
      <c r="E1128" s="142">
        <f t="shared" si="613"/>
        <v>0</v>
      </c>
      <c r="F1128" s="147"/>
      <c r="G1128" s="147"/>
      <c r="H1128" s="148"/>
      <c r="I1128" s="286"/>
      <c r="J1128" s="389"/>
      <c r="K1128" s="381">
        <f t="shared" si="614"/>
        <v>0</v>
      </c>
      <c r="L1128" s="130">
        <f t="shared" si="615"/>
        <v>0</v>
      </c>
      <c r="M1128" s="130">
        <f t="shared" si="616"/>
        <v>0</v>
      </c>
      <c r="N1128" s="130">
        <f t="shared" si="617"/>
        <v>0</v>
      </c>
      <c r="O1128" s="99">
        <f t="shared" si="618"/>
        <v>0</v>
      </c>
      <c r="P1128" s="97"/>
      <c r="Q1128" s="106"/>
      <c r="R1128" s="100"/>
      <c r="S1128" s="101"/>
      <c r="T1128" s="563"/>
    </row>
    <row r="1129" spans="1:20" ht="12.75">
      <c r="A1129" s="556"/>
      <c r="B1129" s="559"/>
      <c r="C1129" s="559"/>
      <c r="D1129" s="150"/>
      <c r="E1129" s="142">
        <f t="shared" si="613"/>
        <v>0</v>
      </c>
      <c r="F1129" s="147"/>
      <c r="G1129" s="147"/>
      <c r="H1129" s="148"/>
      <c r="I1129" s="286"/>
      <c r="J1129" s="390"/>
      <c r="K1129" s="381">
        <f t="shared" si="614"/>
        <v>0</v>
      </c>
      <c r="L1129" s="130">
        <f t="shared" si="615"/>
        <v>0</v>
      </c>
      <c r="M1129" s="130">
        <f t="shared" si="616"/>
        <v>0</v>
      </c>
      <c r="N1129" s="130">
        <f t="shared" si="617"/>
        <v>0</v>
      </c>
      <c r="O1129" s="99">
        <f t="shared" si="618"/>
        <v>0</v>
      </c>
      <c r="P1129" s="97"/>
      <c r="Q1129" s="106"/>
      <c r="R1129" s="100"/>
      <c r="S1129" s="101"/>
      <c r="T1129" s="563"/>
    </row>
    <row r="1130" spans="1:20" ht="12.75">
      <c r="A1130" s="556"/>
      <c r="B1130" s="559"/>
      <c r="C1130" s="559"/>
      <c r="D1130" s="110"/>
      <c r="E1130" s="106">
        <f t="shared" si="613"/>
        <v>0</v>
      </c>
      <c r="F1130" s="107"/>
      <c r="G1130" s="107"/>
      <c r="H1130" s="108"/>
      <c r="I1130" s="286"/>
      <c r="J1130" s="380"/>
      <c r="K1130" s="381">
        <f t="shared" si="614"/>
        <v>0</v>
      </c>
      <c r="L1130" s="130">
        <f t="shared" si="615"/>
        <v>0</v>
      </c>
      <c r="M1130" s="130">
        <f t="shared" si="616"/>
        <v>0</v>
      </c>
      <c r="N1130" s="130">
        <f t="shared" si="617"/>
        <v>0</v>
      </c>
      <c r="O1130" s="99">
        <f t="shared" si="618"/>
        <v>0</v>
      </c>
      <c r="P1130" s="97"/>
      <c r="Q1130" s="106"/>
      <c r="R1130" s="100"/>
      <c r="S1130" s="101"/>
      <c r="T1130" s="563"/>
    </row>
    <row r="1131" spans="1:20" ht="13.5" thickBot="1">
      <c r="A1131" s="556"/>
      <c r="B1131" s="559"/>
      <c r="C1131" s="559"/>
      <c r="D1131" s="357"/>
      <c r="E1131" s="106">
        <f t="shared" si="613"/>
        <v>0</v>
      </c>
      <c r="F1131" s="107"/>
      <c r="G1131" s="107"/>
      <c r="H1131" s="108"/>
      <c r="I1131" s="108"/>
      <c r="J1131" s="387"/>
      <c r="K1131" s="388">
        <f t="shared" si="614"/>
        <v>0</v>
      </c>
      <c r="L1131" s="143">
        <f t="shared" si="615"/>
        <v>0</v>
      </c>
      <c r="M1131" s="143">
        <f t="shared" si="616"/>
        <v>0</v>
      </c>
      <c r="N1131" s="143">
        <f t="shared" si="617"/>
        <v>0</v>
      </c>
      <c r="O1131" s="144">
        <f t="shared" si="618"/>
        <v>0</v>
      </c>
      <c r="P1131" s="115"/>
      <c r="Q1131" s="267"/>
      <c r="R1131" s="116"/>
      <c r="S1131" s="117"/>
      <c r="T1131" s="563"/>
    </row>
    <row r="1132" spans="1:20" ht="13.5" thickBot="1">
      <c r="A1132" s="556"/>
      <c r="B1132" s="559"/>
      <c r="C1132" s="559"/>
      <c r="D1132" s="118" t="s">
        <v>657</v>
      </c>
      <c r="E1132" s="393"/>
      <c r="F1132" s="394"/>
      <c r="G1132" s="394"/>
      <c r="H1132" s="394"/>
      <c r="I1132" s="394"/>
      <c r="J1132" s="382">
        <f aca="true" t="shared" si="619" ref="J1132:O1132">SUM(J1122:J1131)</f>
        <v>0</v>
      </c>
      <c r="K1132" s="383">
        <f t="shared" si="619"/>
        <v>0</v>
      </c>
      <c r="L1132" s="121">
        <f t="shared" si="619"/>
        <v>0</v>
      </c>
      <c r="M1132" s="121">
        <f t="shared" si="619"/>
        <v>0</v>
      </c>
      <c r="N1132" s="121">
        <f t="shared" si="619"/>
        <v>0</v>
      </c>
      <c r="O1132" s="122">
        <f t="shared" si="619"/>
        <v>0</v>
      </c>
      <c r="P1132" s="123">
        <f>SUM(P1124:P1131)</f>
        <v>0</v>
      </c>
      <c r="Q1132" s="120">
        <f>SUM(Q1124:Q1131)</f>
        <v>0</v>
      </c>
      <c r="R1132" s="121"/>
      <c r="S1132" s="122"/>
      <c r="T1132" s="563"/>
    </row>
    <row r="1133" spans="1:20" ht="13.5" thickBot="1">
      <c r="A1133" s="557"/>
      <c r="B1133" s="560"/>
      <c r="C1133" s="560"/>
      <c r="D1133" s="118" t="s">
        <v>824</v>
      </c>
      <c r="E1133" s="393"/>
      <c r="F1133" s="394"/>
      <c r="G1133" s="394"/>
      <c r="H1133" s="394"/>
      <c r="I1133" s="394"/>
      <c r="J1133" s="402"/>
      <c r="K1133" s="384">
        <f>K1073-K1132</f>
        <v>648</v>
      </c>
      <c r="L1133" s="369">
        <f>L1073-L1132</f>
        <v>0</v>
      </c>
      <c r="M1133" s="369">
        <f>M1073-M1132</f>
        <v>0</v>
      </c>
      <c r="N1133" s="369">
        <f>N1073-N1132</f>
        <v>162</v>
      </c>
      <c r="O1133" s="385">
        <f>O1073-O1132</f>
        <v>25</v>
      </c>
      <c r="P1133" s="370"/>
      <c r="Q1133" s="371"/>
      <c r="R1133" s="372"/>
      <c r="S1133" s="373"/>
      <c r="T1133" s="564"/>
    </row>
    <row r="1134" spans="1:20" ht="13.5" thickTop="1">
      <c r="A1134" s="555">
        <f>A1122+1</f>
        <v>39263</v>
      </c>
      <c r="B1134" s="558" t="s">
        <v>140</v>
      </c>
      <c r="C1134" s="561" t="str">
        <f>$C1086</f>
        <v>Keményítő</v>
      </c>
      <c r="D1134" s="85"/>
      <c r="E1134" s="86">
        <f aca="true" t="shared" si="620" ref="E1134:E1143">F1134*4+G1134*9+H1134*4</f>
        <v>0</v>
      </c>
      <c r="F1134" s="87"/>
      <c r="G1134" s="87"/>
      <c r="H1134" s="88"/>
      <c r="I1134" s="88"/>
      <c r="J1134" s="378"/>
      <c r="K1134" s="386">
        <f aca="true" t="shared" si="621" ref="K1134:K1143">E1134/100*$J1134</f>
        <v>0</v>
      </c>
      <c r="L1134" s="221">
        <f aca="true" t="shared" si="622" ref="L1134:L1143">F1134/100*$J1134</f>
        <v>0</v>
      </c>
      <c r="M1134" s="221">
        <f aca="true" t="shared" si="623" ref="M1134:M1143">G1134/100*$J1134</f>
        <v>0</v>
      </c>
      <c r="N1134" s="221">
        <f aca="true" t="shared" si="624" ref="N1134:N1143">H1134/100*$J1134</f>
        <v>0</v>
      </c>
      <c r="O1134" s="129">
        <f aca="true" t="shared" si="625" ref="O1134:O1143">I1134/100*$J1134</f>
        <v>0</v>
      </c>
      <c r="P1134" s="91">
        <f>5.2*R1134</f>
        <v>0</v>
      </c>
      <c r="Q1134" s="127">
        <f>54/490*P1134</f>
        <v>0</v>
      </c>
      <c r="R1134" s="92"/>
      <c r="S1134" s="93" t="s">
        <v>117</v>
      </c>
      <c r="T1134" s="562">
        <f>Súlygrafikon!F95</f>
        <v>0</v>
      </c>
    </row>
    <row r="1135" spans="1:20" ht="12.75">
      <c r="A1135" s="556"/>
      <c r="B1135" s="559"/>
      <c r="C1135" s="559"/>
      <c r="D1135" s="95"/>
      <c r="E1135" s="86">
        <f t="shared" si="620"/>
        <v>0</v>
      </c>
      <c r="F1135" s="87"/>
      <c r="G1135" s="87"/>
      <c r="H1135" s="88"/>
      <c r="I1135" s="88"/>
      <c r="J1135" s="380"/>
      <c r="K1135" s="381">
        <f t="shared" si="621"/>
        <v>0</v>
      </c>
      <c r="L1135" s="130">
        <f t="shared" si="622"/>
        <v>0</v>
      </c>
      <c r="M1135" s="130">
        <f t="shared" si="623"/>
        <v>0</v>
      </c>
      <c r="N1135" s="130">
        <f t="shared" si="624"/>
        <v>0</v>
      </c>
      <c r="O1135" s="99">
        <f t="shared" si="625"/>
        <v>0</v>
      </c>
      <c r="P1135" s="97">
        <f>8.2*R1135</f>
        <v>0</v>
      </c>
      <c r="Q1135" s="106">
        <f>54/490*P1135</f>
        <v>0</v>
      </c>
      <c r="R1135" s="100"/>
      <c r="S1135" s="101" t="s">
        <v>118</v>
      </c>
      <c r="T1135" s="563"/>
    </row>
    <row r="1136" spans="1:20" ht="12.75">
      <c r="A1136" s="556"/>
      <c r="B1136" s="559"/>
      <c r="C1136" s="559"/>
      <c r="D1136" s="105"/>
      <c r="E1136" s="106">
        <f t="shared" si="620"/>
        <v>0</v>
      </c>
      <c r="F1136" s="107"/>
      <c r="G1136" s="107"/>
      <c r="H1136" s="108"/>
      <c r="I1136" s="88"/>
      <c r="J1136" s="380"/>
      <c r="K1136" s="381">
        <f t="shared" si="621"/>
        <v>0</v>
      </c>
      <c r="L1136" s="130">
        <f t="shared" si="622"/>
        <v>0</v>
      </c>
      <c r="M1136" s="130">
        <f t="shared" si="623"/>
        <v>0</v>
      </c>
      <c r="N1136" s="130">
        <f t="shared" si="624"/>
        <v>0</v>
      </c>
      <c r="O1136" s="99">
        <f t="shared" si="625"/>
        <v>0</v>
      </c>
      <c r="P1136" s="97">
        <f>11.2*R1136</f>
        <v>0</v>
      </c>
      <c r="Q1136" s="106">
        <f>54/490*P1136</f>
        <v>0</v>
      </c>
      <c r="R1136" s="100"/>
      <c r="S1136" s="101" t="s">
        <v>119</v>
      </c>
      <c r="T1136" s="563"/>
    </row>
    <row r="1137" spans="1:20" ht="12.75">
      <c r="A1137" s="556"/>
      <c r="B1137" s="559"/>
      <c r="C1137" s="559"/>
      <c r="D1137" s="95"/>
      <c r="E1137" s="106">
        <f t="shared" si="620"/>
        <v>0</v>
      </c>
      <c r="F1137" s="107"/>
      <c r="G1137" s="107"/>
      <c r="H1137" s="108"/>
      <c r="I1137" s="88"/>
      <c r="J1137" s="380"/>
      <c r="K1137" s="381">
        <f t="shared" si="621"/>
        <v>0</v>
      </c>
      <c r="L1137" s="130">
        <f t="shared" si="622"/>
        <v>0</v>
      </c>
      <c r="M1137" s="130">
        <f t="shared" si="623"/>
        <v>0</v>
      </c>
      <c r="N1137" s="130">
        <f t="shared" si="624"/>
        <v>0</v>
      </c>
      <c r="O1137" s="99">
        <f t="shared" si="625"/>
        <v>0</v>
      </c>
      <c r="P1137" s="97">
        <f>19.4*R1137</f>
        <v>0</v>
      </c>
      <c r="Q1137" s="106">
        <f>54/490*P1137</f>
        <v>0</v>
      </c>
      <c r="R1137" s="100"/>
      <c r="S1137" s="101" t="s">
        <v>121</v>
      </c>
      <c r="T1137" s="563"/>
    </row>
    <row r="1138" spans="1:20" ht="12.75">
      <c r="A1138" s="556"/>
      <c r="B1138" s="559"/>
      <c r="C1138" s="559"/>
      <c r="D1138" s="95"/>
      <c r="E1138" s="106">
        <f t="shared" si="620"/>
        <v>0</v>
      </c>
      <c r="F1138" s="107"/>
      <c r="G1138" s="107"/>
      <c r="H1138" s="108"/>
      <c r="I1138" s="88"/>
      <c r="J1138" s="380"/>
      <c r="K1138" s="381">
        <f t="shared" si="621"/>
        <v>0</v>
      </c>
      <c r="L1138" s="130">
        <f t="shared" si="622"/>
        <v>0</v>
      </c>
      <c r="M1138" s="130">
        <f t="shared" si="623"/>
        <v>0</v>
      </c>
      <c r="N1138" s="130">
        <f t="shared" si="624"/>
        <v>0</v>
      </c>
      <c r="O1138" s="99">
        <f t="shared" si="625"/>
        <v>0</v>
      </c>
      <c r="P1138" s="97"/>
      <c r="Q1138" s="106"/>
      <c r="R1138" s="100"/>
      <c r="S1138" s="101"/>
      <c r="T1138" s="563"/>
    </row>
    <row r="1139" spans="1:20" ht="12.75">
      <c r="A1139" s="556"/>
      <c r="B1139" s="559"/>
      <c r="C1139" s="559"/>
      <c r="D1139" s="110"/>
      <c r="E1139" s="106">
        <f t="shared" si="620"/>
        <v>0</v>
      </c>
      <c r="F1139" s="107"/>
      <c r="G1139" s="107"/>
      <c r="H1139" s="108"/>
      <c r="I1139" s="88"/>
      <c r="J1139" s="380"/>
      <c r="K1139" s="381">
        <f t="shared" si="621"/>
        <v>0</v>
      </c>
      <c r="L1139" s="130">
        <f t="shared" si="622"/>
        <v>0</v>
      </c>
      <c r="M1139" s="130">
        <f t="shared" si="623"/>
        <v>0</v>
      </c>
      <c r="N1139" s="130">
        <f t="shared" si="624"/>
        <v>0</v>
      </c>
      <c r="O1139" s="99">
        <f t="shared" si="625"/>
        <v>0</v>
      </c>
      <c r="P1139" s="97"/>
      <c r="Q1139" s="106"/>
      <c r="R1139" s="100"/>
      <c r="S1139" s="101"/>
      <c r="T1139" s="563"/>
    </row>
    <row r="1140" spans="1:20" ht="12.75">
      <c r="A1140" s="556"/>
      <c r="B1140" s="559"/>
      <c r="C1140" s="559"/>
      <c r="D1140" s="105"/>
      <c r="E1140" s="106">
        <f t="shared" si="620"/>
        <v>0</v>
      </c>
      <c r="F1140" s="107"/>
      <c r="G1140" s="107"/>
      <c r="H1140" s="108"/>
      <c r="I1140" s="88"/>
      <c r="J1140" s="380"/>
      <c r="K1140" s="381">
        <f t="shared" si="621"/>
        <v>0</v>
      </c>
      <c r="L1140" s="130">
        <f t="shared" si="622"/>
        <v>0</v>
      </c>
      <c r="M1140" s="130">
        <f t="shared" si="623"/>
        <v>0</v>
      </c>
      <c r="N1140" s="130">
        <f t="shared" si="624"/>
        <v>0</v>
      </c>
      <c r="O1140" s="99">
        <f t="shared" si="625"/>
        <v>0</v>
      </c>
      <c r="P1140" s="97"/>
      <c r="Q1140" s="106"/>
      <c r="R1140" s="100"/>
      <c r="S1140" s="101"/>
      <c r="T1140" s="563"/>
    </row>
    <row r="1141" spans="1:20" ht="12.75">
      <c r="A1141" s="556"/>
      <c r="B1141" s="559"/>
      <c r="C1141" s="559"/>
      <c r="D1141" s="95"/>
      <c r="E1141" s="142">
        <f t="shared" si="620"/>
        <v>0</v>
      </c>
      <c r="F1141" s="107"/>
      <c r="G1141" s="107"/>
      <c r="H1141" s="108"/>
      <c r="I1141" s="88"/>
      <c r="J1141" s="387"/>
      <c r="K1141" s="381">
        <f t="shared" si="621"/>
        <v>0</v>
      </c>
      <c r="L1141" s="130">
        <f t="shared" si="622"/>
        <v>0</v>
      </c>
      <c r="M1141" s="130">
        <f t="shared" si="623"/>
        <v>0</v>
      </c>
      <c r="N1141" s="130">
        <f t="shared" si="624"/>
        <v>0</v>
      </c>
      <c r="O1141" s="99">
        <f t="shared" si="625"/>
        <v>0</v>
      </c>
      <c r="P1141" s="97"/>
      <c r="Q1141" s="106"/>
      <c r="R1141" s="100"/>
      <c r="S1141" s="101"/>
      <c r="T1141" s="563"/>
    </row>
    <row r="1142" spans="1:20" ht="12.75">
      <c r="A1142" s="556"/>
      <c r="B1142" s="559"/>
      <c r="C1142" s="559"/>
      <c r="D1142" s="110"/>
      <c r="E1142" s="142">
        <f t="shared" si="620"/>
        <v>0</v>
      </c>
      <c r="F1142" s="107"/>
      <c r="G1142" s="107"/>
      <c r="H1142" s="108"/>
      <c r="I1142" s="108"/>
      <c r="J1142" s="387"/>
      <c r="K1142" s="381">
        <f t="shared" si="621"/>
        <v>0</v>
      </c>
      <c r="L1142" s="130">
        <f t="shared" si="622"/>
        <v>0</v>
      </c>
      <c r="M1142" s="130">
        <f t="shared" si="623"/>
        <v>0</v>
      </c>
      <c r="N1142" s="130">
        <f t="shared" si="624"/>
        <v>0</v>
      </c>
      <c r="O1142" s="99">
        <f t="shared" si="625"/>
        <v>0</v>
      </c>
      <c r="P1142" s="97"/>
      <c r="Q1142" s="106"/>
      <c r="R1142" s="100"/>
      <c r="S1142" s="101"/>
      <c r="T1142" s="563"/>
    </row>
    <row r="1143" spans="1:20" ht="13.5" thickBot="1">
      <c r="A1143" s="556"/>
      <c r="B1143" s="559"/>
      <c r="C1143" s="559"/>
      <c r="D1143" s="357"/>
      <c r="E1143" s="106">
        <f t="shared" si="620"/>
        <v>0</v>
      </c>
      <c r="F1143" s="107"/>
      <c r="G1143" s="107"/>
      <c r="H1143" s="108"/>
      <c r="I1143" s="108"/>
      <c r="J1143" s="387"/>
      <c r="K1143" s="381">
        <f t="shared" si="621"/>
        <v>0</v>
      </c>
      <c r="L1143" s="130">
        <f t="shared" si="622"/>
        <v>0</v>
      </c>
      <c r="M1143" s="130">
        <f t="shared" si="623"/>
        <v>0</v>
      </c>
      <c r="N1143" s="130">
        <f t="shared" si="624"/>
        <v>0</v>
      </c>
      <c r="O1143" s="144">
        <f t="shared" si="625"/>
        <v>0</v>
      </c>
      <c r="P1143" s="115"/>
      <c r="Q1143" s="267"/>
      <c r="R1143" s="116"/>
      <c r="S1143" s="117"/>
      <c r="T1143" s="563"/>
    </row>
    <row r="1144" spans="1:20" ht="13.5" thickBot="1">
      <c r="A1144" s="556"/>
      <c r="B1144" s="559"/>
      <c r="C1144" s="559"/>
      <c r="D1144" s="118" t="s">
        <v>657</v>
      </c>
      <c r="E1144" s="393"/>
      <c r="F1144" s="394"/>
      <c r="G1144" s="394"/>
      <c r="H1144" s="394"/>
      <c r="I1144" s="394"/>
      <c r="J1144" s="382">
        <f aca="true" t="shared" si="626" ref="J1144:O1144">SUM(J1134:J1143)</f>
        <v>0</v>
      </c>
      <c r="K1144" s="383">
        <f t="shared" si="626"/>
        <v>0</v>
      </c>
      <c r="L1144" s="121">
        <f t="shared" si="626"/>
        <v>0</v>
      </c>
      <c r="M1144" s="121">
        <f t="shared" si="626"/>
        <v>0</v>
      </c>
      <c r="N1144" s="121">
        <f t="shared" si="626"/>
        <v>0</v>
      </c>
      <c r="O1144" s="122">
        <f t="shared" si="626"/>
        <v>0</v>
      </c>
      <c r="P1144" s="123">
        <f>SUM(P1136:P1143)</f>
        <v>0</v>
      </c>
      <c r="Q1144" s="120">
        <f>SUM(Q1136:Q1143)</f>
        <v>0</v>
      </c>
      <c r="R1144" s="121"/>
      <c r="S1144" s="122"/>
      <c r="T1144" s="563"/>
    </row>
    <row r="1145" spans="1:20" ht="13.5" thickBot="1">
      <c r="A1145" s="557"/>
      <c r="B1145" s="560"/>
      <c r="C1145" s="560"/>
      <c r="D1145" s="118" t="s">
        <v>824</v>
      </c>
      <c r="E1145" s="393"/>
      <c r="F1145" s="394"/>
      <c r="G1145" s="394"/>
      <c r="H1145" s="394"/>
      <c r="I1145" s="394"/>
      <c r="J1145" s="402"/>
      <c r="K1145" s="384">
        <f>K1073-K1144</f>
        <v>648</v>
      </c>
      <c r="L1145" s="369">
        <f>L1073-L1144</f>
        <v>0</v>
      </c>
      <c r="M1145" s="369">
        <f>M1073-M1144</f>
        <v>0</v>
      </c>
      <c r="N1145" s="369">
        <f>N1073-N1144</f>
        <v>162</v>
      </c>
      <c r="O1145" s="385">
        <f>O1073-O1144</f>
        <v>25</v>
      </c>
      <c r="P1145" s="370"/>
      <c r="Q1145" s="371"/>
      <c r="R1145" s="372"/>
      <c r="S1145" s="373"/>
      <c r="T1145" s="564"/>
    </row>
    <row r="1146" spans="1:20" ht="13.5" thickTop="1">
      <c r="A1146" s="555">
        <f>A1134+1</f>
        <v>39264</v>
      </c>
      <c r="B1146" s="558" t="s">
        <v>141</v>
      </c>
      <c r="C1146" s="561" t="str">
        <f>$C1098</f>
        <v>Szénhidrát</v>
      </c>
      <c r="D1146" s="85"/>
      <c r="E1146" s="127">
        <f aca="true" t="shared" si="627" ref="E1146:E1155">F1146*4+G1146*9+H1146*4</f>
        <v>0</v>
      </c>
      <c r="F1146" s="158"/>
      <c r="G1146" s="158"/>
      <c r="H1146" s="159"/>
      <c r="I1146" s="159"/>
      <c r="J1146" s="378"/>
      <c r="K1146" s="386">
        <f aca="true" t="shared" si="628" ref="K1146:K1155">E1146/100*$J1146</f>
        <v>0</v>
      </c>
      <c r="L1146" s="221">
        <f aca="true" t="shared" si="629" ref="L1146:L1155">F1146/100*$J1146</f>
        <v>0</v>
      </c>
      <c r="M1146" s="221">
        <f aca="true" t="shared" si="630" ref="M1146:M1155">G1146/100*$J1146</f>
        <v>0</v>
      </c>
      <c r="N1146" s="221">
        <f aca="true" t="shared" si="631" ref="N1146:N1155">H1146/100*$J1146</f>
        <v>0</v>
      </c>
      <c r="O1146" s="129">
        <f aca="true" t="shared" si="632" ref="O1146:O1155">I1146/100*$J1146</f>
        <v>0</v>
      </c>
      <c r="P1146" s="91">
        <f>5.2*R1146</f>
        <v>0</v>
      </c>
      <c r="Q1146" s="127">
        <f>54/490*P1146</f>
        <v>0</v>
      </c>
      <c r="R1146" s="92"/>
      <c r="S1146" s="93" t="s">
        <v>117</v>
      </c>
      <c r="T1146" s="562">
        <f>Súlygrafikon!F96</f>
        <v>0</v>
      </c>
    </row>
    <row r="1147" spans="1:20" ht="12.75">
      <c r="A1147" s="556"/>
      <c r="B1147" s="559"/>
      <c r="C1147" s="559"/>
      <c r="D1147" s="110"/>
      <c r="E1147" s="106">
        <f t="shared" si="627"/>
        <v>0</v>
      </c>
      <c r="F1147" s="107"/>
      <c r="G1147" s="107"/>
      <c r="H1147" s="108"/>
      <c r="I1147" s="108"/>
      <c r="J1147" s="387"/>
      <c r="K1147" s="381">
        <f t="shared" si="628"/>
        <v>0</v>
      </c>
      <c r="L1147" s="130">
        <f t="shared" si="629"/>
        <v>0</v>
      </c>
      <c r="M1147" s="130">
        <f t="shared" si="630"/>
        <v>0</v>
      </c>
      <c r="N1147" s="130">
        <f t="shared" si="631"/>
        <v>0</v>
      </c>
      <c r="O1147" s="99">
        <f t="shared" si="632"/>
        <v>0</v>
      </c>
      <c r="P1147" s="97">
        <f>8.2*R1147</f>
        <v>0</v>
      </c>
      <c r="Q1147" s="106">
        <f>54/490*P1147</f>
        <v>0</v>
      </c>
      <c r="R1147" s="100"/>
      <c r="S1147" s="101" t="s">
        <v>118</v>
      </c>
      <c r="T1147" s="563"/>
    </row>
    <row r="1148" spans="1:20" ht="12.75">
      <c r="A1148" s="556"/>
      <c r="B1148" s="559"/>
      <c r="C1148" s="559"/>
      <c r="D1148" s="105"/>
      <c r="E1148" s="142">
        <f t="shared" si="627"/>
        <v>0</v>
      </c>
      <c r="F1148" s="107"/>
      <c r="G1148" s="107"/>
      <c r="H1148" s="108"/>
      <c r="I1148" s="108"/>
      <c r="J1148" s="387"/>
      <c r="K1148" s="381">
        <f t="shared" si="628"/>
        <v>0</v>
      </c>
      <c r="L1148" s="130">
        <f t="shared" si="629"/>
        <v>0</v>
      </c>
      <c r="M1148" s="130">
        <f t="shared" si="630"/>
        <v>0</v>
      </c>
      <c r="N1148" s="130">
        <f t="shared" si="631"/>
        <v>0</v>
      </c>
      <c r="O1148" s="99">
        <f t="shared" si="632"/>
        <v>0</v>
      </c>
      <c r="P1148" s="97">
        <f>11.2*R1148</f>
        <v>0</v>
      </c>
      <c r="Q1148" s="106">
        <f>54/490*P1148</f>
        <v>0</v>
      </c>
      <c r="R1148" s="100"/>
      <c r="S1148" s="101" t="s">
        <v>119</v>
      </c>
      <c r="T1148" s="563"/>
    </row>
    <row r="1149" spans="1:20" ht="12.75">
      <c r="A1149" s="556"/>
      <c r="B1149" s="559"/>
      <c r="C1149" s="559"/>
      <c r="D1149" s="110"/>
      <c r="E1149" s="106">
        <f t="shared" si="627"/>
        <v>0</v>
      </c>
      <c r="F1149" s="107"/>
      <c r="G1149" s="107"/>
      <c r="H1149" s="108"/>
      <c r="I1149" s="108"/>
      <c r="J1149" s="387"/>
      <c r="K1149" s="381">
        <f t="shared" si="628"/>
        <v>0</v>
      </c>
      <c r="L1149" s="130">
        <f t="shared" si="629"/>
        <v>0</v>
      </c>
      <c r="M1149" s="130">
        <f t="shared" si="630"/>
        <v>0</v>
      </c>
      <c r="N1149" s="130">
        <f t="shared" si="631"/>
        <v>0</v>
      </c>
      <c r="O1149" s="99">
        <f t="shared" si="632"/>
        <v>0</v>
      </c>
      <c r="P1149" s="97">
        <f>19.4*R1149</f>
        <v>0</v>
      </c>
      <c r="Q1149" s="106">
        <f>54/490*P1149</f>
        <v>0</v>
      </c>
      <c r="R1149" s="100"/>
      <c r="S1149" s="101" t="s">
        <v>121</v>
      </c>
      <c r="T1149" s="563"/>
    </row>
    <row r="1150" spans="1:20" ht="12.75">
      <c r="A1150" s="556"/>
      <c r="B1150" s="559"/>
      <c r="C1150" s="559"/>
      <c r="D1150" s="110"/>
      <c r="E1150" s="106">
        <f t="shared" si="627"/>
        <v>0</v>
      </c>
      <c r="F1150" s="107"/>
      <c r="G1150" s="107"/>
      <c r="H1150" s="108"/>
      <c r="I1150" s="88"/>
      <c r="J1150" s="380"/>
      <c r="K1150" s="381">
        <f t="shared" si="628"/>
        <v>0</v>
      </c>
      <c r="L1150" s="130">
        <f t="shared" si="629"/>
        <v>0</v>
      </c>
      <c r="M1150" s="130">
        <f t="shared" si="630"/>
        <v>0</v>
      </c>
      <c r="N1150" s="130">
        <f t="shared" si="631"/>
        <v>0</v>
      </c>
      <c r="O1150" s="99">
        <f t="shared" si="632"/>
        <v>0</v>
      </c>
      <c r="P1150" s="97"/>
      <c r="Q1150" s="106"/>
      <c r="R1150" s="100"/>
      <c r="S1150" s="101"/>
      <c r="T1150" s="563"/>
    </row>
    <row r="1151" spans="1:20" ht="12.75">
      <c r="A1151" s="556"/>
      <c r="B1151" s="559"/>
      <c r="C1151" s="559"/>
      <c r="D1151" s="110"/>
      <c r="E1151" s="106">
        <f t="shared" si="627"/>
        <v>0</v>
      </c>
      <c r="F1151" s="107"/>
      <c r="G1151" s="107"/>
      <c r="H1151" s="108"/>
      <c r="I1151" s="108"/>
      <c r="J1151" s="387"/>
      <c r="K1151" s="381">
        <f t="shared" si="628"/>
        <v>0</v>
      </c>
      <c r="L1151" s="130">
        <f t="shared" si="629"/>
        <v>0</v>
      </c>
      <c r="M1151" s="130">
        <f t="shared" si="630"/>
        <v>0</v>
      </c>
      <c r="N1151" s="130">
        <f t="shared" si="631"/>
        <v>0</v>
      </c>
      <c r="O1151" s="99">
        <f t="shared" si="632"/>
        <v>0</v>
      </c>
      <c r="P1151" s="97"/>
      <c r="Q1151" s="106"/>
      <c r="R1151" s="100"/>
      <c r="S1151" s="101"/>
      <c r="T1151" s="563"/>
    </row>
    <row r="1152" spans="1:20" ht="12.75">
      <c r="A1152" s="556"/>
      <c r="B1152" s="559"/>
      <c r="C1152" s="559"/>
      <c r="D1152" s="105"/>
      <c r="E1152" s="106">
        <f t="shared" si="627"/>
        <v>0</v>
      </c>
      <c r="F1152" s="107"/>
      <c r="G1152" s="107"/>
      <c r="H1152" s="108"/>
      <c r="I1152" s="108"/>
      <c r="J1152" s="387"/>
      <c r="K1152" s="381">
        <f t="shared" si="628"/>
        <v>0</v>
      </c>
      <c r="L1152" s="130">
        <f t="shared" si="629"/>
        <v>0</v>
      </c>
      <c r="M1152" s="130">
        <f t="shared" si="630"/>
        <v>0</v>
      </c>
      <c r="N1152" s="130">
        <f t="shared" si="631"/>
        <v>0</v>
      </c>
      <c r="O1152" s="99">
        <f t="shared" si="632"/>
        <v>0</v>
      </c>
      <c r="P1152" s="97"/>
      <c r="Q1152" s="106"/>
      <c r="R1152" s="100"/>
      <c r="S1152" s="101"/>
      <c r="T1152" s="563"/>
    </row>
    <row r="1153" spans="1:20" ht="12.75">
      <c r="A1153" s="556"/>
      <c r="B1153" s="559"/>
      <c r="C1153" s="559"/>
      <c r="D1153" s="110"/>
      <c r="E1153" s="106">
        <f t="shared" si="627"/>
        <v>0</v>
      </c>
      <c r="F1153" s="107"/>
      <c r="G1153" s="107"/>
      <c r="H1153" s="108"/>
      <c r="I1153" s="88"/>
      <c r="J1153" s="380"/>
      <c r="K1153" s="381">
        <f t="shared" si="628"/>
        <v>0</v>
      </c>
      <c r="L1153" s="130">
        <f t="shared" si="629"/>
        <v>0</v>
      </c>
      <c r="M1153" s="130">
        <f t="shared" si="630"/>
        <v>0</v>
      </c>
      <c r="N1153" s="130">
        <f t="shared" si="631"/>
        <v>0</v>
      </c>
      <c r="O1153" s="99">
        <f t="shared" si="632"/>
        <v>0</v>
      </c>
      <c r="P1153" s="97"/>
      <c r="Q1153" s="106"/>
      <c r="R1153" s="100"/>
      <c r="S1153" s="101"/>
      <c r="T1153" s="563"/>
    </row>
    <row r="1154" spans="1:20" ht="12.75">
      <c r="A1154" s="556"/>
      <c r="B1154" s="559"/>
      <c r="C1154" s="559"/>
      <c r="D1154" s="110"/>
      <c r="E1154" s="106">
        <f t="shared" si="627"/>
        <v>0</v>
      </c>
      <c r="F1154" s="107"/>
      <c r="G1154" s="107"/>
      <c r="H1154" s="108"/>
      <c r="I1154" s="108"/>
      <c r="J1154" s="403"/>
      <c r="K1154" s="381">
        <f t="shared" si="628"/>
        <v>0</v>
      </c>
      <c r="L1154" s="130">
        <f t="shared" si="629"/>
        <v>0</v>
      </c>
      <c r="M1154" s="130">
        <f t="shared" si="630"/>
        <v>0</v>
      </c>
      <c r="N1154" s="130">
        <f t="shared" si="631"/>
        <v>0</v>
      </c>
      <c r="O1154" s="99">
        <f t="shared" si="632"/>
        <v>0</v>
      </c>
      <c r="P1154" s="97"/>
      <c r="Q1154" s="106"/>
      <c r="R1154" s="100"/>
      <c r="S1154" s="101"/>
      <c r="T1154" s="563"/>
    </row>
    <row r="1155" spans="1:20" ht="13.5" thickBot="1">
      <c r="A1155" s="556"/>
      <c r="B1155" s="559"/>
      <c r="C1155" s="559"/>
      <c r="D1155" s="357"/>
      <c r="E1155" s="106">
        <f t="shared" si="627"/>
        <v>0</v>
      </c>
      <c r="F1155" s="107"/>
      <c r="G1155" s="107"/>
      <c r="H1155" s="108"/>
      <c r="I1155" s="108"/>
      <c r="J1155" s="387"/>
      <c r="K1155" s="381">
        <f t="shared" si="628"/>
        <v>0</v>
      </c>
      <c r="L1155" s="130">
        <f t="shared" si="629"/>
        <v>0</v>
      </c>
      <c r="M1155" s="130">
        <f t="shared" si="630"/>
        <v>0</v>
      </c>
      <c r="N1155" s="130">
        <f t="shared" si="631"/>
        <v>0</v>
      </c>
      <c r="O1155" s="144">
        <f t="shared" si="632"/>
        <v>0</v>
      </c>
      <c r="P1155" s="115"/>
      <c r="Q1155" s="267"/>
      <c r="R1155" s="116"/>
      <c r="S1155" s="117"/>
      <c r="T1155" s="563"/>
    </row>
    <row r="1156" spans="1:20" ht="13.5" thickBot="1">
      <c r="A1156" s="556"/>
      <c r="B1156" s="559"/>
      <c r="C1156" s="559"/>
      <c r="D1156" s="118" t="s">
        <v>657</v>
      </c>
      <c r="E1156" s="393"/>
      <c r="F1156" s="394"/>
      <c r="G1156" s="394"/>
      <c r="H1156" s="394"/>
      <c r="I1156" s="394"/>
      <c r="J1156" s="382">
        <f aca="true" t="shared" si="633" ref="J1156:O1156">SUM(J1146:J1155)</f>
        <v>0</v>
      </c>
      <c r="K1156" s="383">
        <f t="shared" si="633"/>
        <v>0</v>
      </c>
      <c r="L1156" s="121">
        <f t="shared" si="633"/>
        <v>0</v>
      </c>
      <c r="M1156" s="121">
        <f t="shared" si="633"/>
        <v>0</v>
      </c>
      <c r="N1156" s="121">
        <f t="shared" si="633"/>
        <v>0</v>
      </c>
      <c r="O1156" s="122">
        <f t="shared" si="633"/>
        <v>0</v>
      </c>
      <c r="P1156" s="123">
        <f>SUM(P1148:P1155)</f>
        <v>0</v>
      </c>
      <c r="Q1156" s="120">
        <f>SUM(Q1148:Q1155)</f>
        <v>0</v>
      </c>
      <c r="R1156" s="121"/>
      <c r="S1156" s="122"/>
      <c r="T1156" s="563"/>
    </row>
    <row r="1157" spans="1:20" ht="13.5" thickBot="1">
      <c r="A1157" s="557"/>
      <c r="B1157" s="560"/>
      <c r="C1157" s="560"/>
      <c r="D1157" s="118" t="s">
        <v>824</v>
      </c>
      <c r="E1157" s="393"/>
      <c r="F1157" s="394"/>
      <c r="G1157" s="394"/>
      <c r="H1157" s="394"/>
      <c r="I1157" s="394"/>
      <c r="J1157" s="402"/>
      <c r="K1157" s="384">
        <f>K1073-K1156</f>
        <v>648</v>
      </c>
      <c r="L1157" s="369">
        <f>L1073-L1156</f>
        <v>0</v>
      </c>
      <c r="M1157" s="369">
        <f>M1073-M1156</f>
        <v>0</v>
      </c>
      <c r="N1157" s="369">
        <f>N1073-N1156</f>
        <v>162</v>
      </c>
      <c r="O1157" s="385">
        <f>O1073-O1156</f>
        <v>25</v>
      </c>
      <c r="P1157" s="370"/>
      <c r="Q1157" s="371"/>
      <c r="R1157" s="372"/>
      <c r="S1157" s="373"/>
      <c r="T1157" s="564"/>
    </row>
  </sheetData>
  <sheetProtection/>
  <mergeCells count="416">
    <mergeCell ref="T95:T106"/>
    <mergeCell ref="A107:A118"/>
    <mergeCell ref="C131:C142"/>
    <mergeCell ref="T131:T142"/>
    <mergeCell ref="A131:A142"/>
    <mergeCell ref="B131:B142"/>
    <mergeCell ref="B107:B118"/>
    <mergeCell ref="C107:C118"/>
    <mergeCell ref="T107:T118"/>
    <mergeCell ref="A119:A130"/>
    <mergeCell ref="E1:I1"/>
    <mergeCell ref="D90:D92"/>
    <mergeCell ref="E90:I90"/>
    <mergeCell ref="T54:T65"/>
    <mergeCell ref="T30:T41"/>
    <mergeCell ref="T18:T29"/>
    <mergeCell ref="T42:T53"/>
    <mergeCell ref="D1:D3"/>
    <mergeCell ref="T66:T77"/>
    <mergeCell ref="A1:C2"/>
    <mergeCell ref="A90:C91"/>
    <mergeCell ref="A95:A106"/>
    <mergeCell ref="B95:B106"/>
    <mergeCell ref="C95:C106"/>
    <mergeCell ref="B30:B41"/>
    <mergeCell ref="C30:C41"/>
    <mergeCell ref="A42:A53"/>
    <mergeCell ref="B42:B53"/>
    <mergeCell ref="C42:C53"/>
    <mergeCell ref="A196:A207"/>
    <mergeCell ref="B196:B207"/>
    <mergeCell ref="C196:C207"/>
    <mergeCell ref="T196:T207"/>
    <mergeCell ref="A184:A195"/>
    <mergeCell ref="B184:B195"/>
    <mergeCell ref="C184:C195"/>
    <mergeCell ref="T184:T195"/>
    <mergeCell ref="A220:A231"/>
    <mergeCell ref="B220:B231"/>
    <mergeCell ref="C220:C231"/>
    <mergeCell ref="T220:T231"/>
    <mergeCell ref="A208:A219"/>
    <mergeCell ref="B208:B219"/>
    <mergeCell ref="C208:C219"/>
    <mergeCell ref="T208:T219"/>
    <mergeCell ref="A256:A267"/>
    <mergeCell ref="B256:B267"/>
    <mergeCell ref="A232:A243"/>
    <mergeCell ref="B232:B243"/>
    <mergeCell ref="A244:A255"/>
    <mergeCell ref="B244:B255"/>
    <mergeCell ref="C244:C255"/>
    <mergeCell ref="T244:T255"/>
    <mergeCell ref="A6:A17"/>
    <mergeCell ref="B6:B17"/>
    <mergeCell ref="C6:C17"/>
    <mergeCell ref="T6:T17"/>
    <mergeCell ref="A18:A29"/>
    <mergeCell ref="B18:B29"/>
    <mergeCell ref="C18:C29"/>
    <mergeCell ref="A30:A41"/>
    <mergeCell ref="A78:A89"/>
    <mergeCell ref="B78:B89"/>
    <mergeCell ref="C78:C89"/>
    <mergeCell ref="T78:T89"/>
    <mergeCell ref="A54:A65"/>
    <mergeCell ref="B54:B65"/>
    <mergeCell ref="C54:C65"/>
    <mergeCell ref="A66:A77"/>
    <mergeCell ref="B66:B77"/>
    <mergeCell ref="C66:C77"/>
    <mergeCell ref="B119:B130"/>
    <mergeCell ref="C119:C130"/>
    <mergeCell ref="T119:T130"/>
    <mergeCell ref="A143:A154"/>
    <mergeCell ref="B143:B154"/>
    <mergeCell ref="C143:C154"/>
    <mergeCell ref="T143:T154"/>
    <mergeCell ref="A167:A178"/>
    <mergeCell ref="B167:B178"/>
    <mergeCell ref="C167:C178"/>
    <mergeCell ref="T167:T178"/>
    <mergeCell ref="A155:A166"/>
    <mergeCell ref="B155:B166"/>
    <mergeCell ref="C155:C166"/>
    <mergeCell ref="T155:T166"/>
    <mergeCell ref="C256:C267"/>
    <mergeCell ref="T256:T267"/>
    <mergeCell ref="J1:N1"/>
    <mergeCell ref="J90:O90"/>
    <mergeCell ref="J179:O179"/>
    <mergeCell ref="C232:C243"/>
    <mergeCell ref="T232:T243"/>
    <mergeCell ref="A179:C180"/>
    <mergeCell ref="D179:D181"/>
    <mergeCell ref="E179:I179"/>
    <mergeCell ref="A273:A284"/>
    <mergeCell ref="B273:B284"/>
    <mergeCell ref="C273:C284"/>
    <mergeCell ref="T273:T284"/>
    <mergeCell ref="A268:C269"/>
    <mergeCell ref="D268:D270"/>
    <mergeCell ref="E268:I268"/>
    <mergeCell ref="J268:O268"/>
    <mergeCell ref="A297:A308"/>
    <mergeCell ref="B297:B308"/>
    <mergeCell ref="C297:C308"/>
    <mergeCell ref="T297:T308"/>
    <mergeCell ref="A285:A296"/>
    <mergeCell ref="B285:B296"/>
    <mergeCell ref="C285:C296"/>
    <mergeCell ref="T285:T296"/>
    <mergeCell ref="A321:A332"/>
    <mergeCell ref="B321:B332"/>
    <mergeCell ref="C321:C332"/>
    <mergeCell ref="T321:T332"/>
    <mergeCell ref="A309:A320"/>
    <mergeCell ref="B309:B320"/>
    <mergeCell ref="C309:C320"/>
    <mergeCell ref="T309:T320"/>
    <mergeCell ref="A345:A356"/>
    <mergeCell ref="B345:B356"/>
    <mergeCell ref="C345:C356"/>
    <mergeCell ref="T345:T356"/>
    <mergeCell ref="A333:A344"/>
    <mergeCell ref="B333:B344"/>
    <mergeCell ref="C333:C344"/>
    <mergeCell ref="T333:T344"/>
    <mergeCell ref="A362:A373"/>
    <mergeCell ref="B362:B373"/>
    <mergeCell ref="C362:C373"/>
    <mergeCell ref="T362:T373"/>
    <mergeCell ref="A357:C358"/>
    <mergeCell ref="D357:D359"/>
    <mergeCell ref="E357:I357"/>
    <mergeCell ref="J357:O357"/>
    <mergeCell ref="A386:A397"/>
    <mergeCell ref="B386:B397"/>
    <mergeCell ref="C386:C397"/>
    <mergeCell ref="T386:T397"/>
    <mergeCell ref="A374:A385"/>
    <mergeCell ref="B374:B385"/>
    <mergeCell ref="C374:C385"/>
    <mergeCell ref="T374:T385"/>
    <mergeCell ref="A410:A421"/>
    <mergeCell ref="B410:B421"/>
    <mergeCell ref="C410:C421"/>
    <mergeCell ref="T410:T421"/>
    <mergeCell ref="A398:A409"/>
    <mergeCell ref="B398:B409"/>
    <mergeCell ref="C398:C409"/>
    <mergeCell ref="T398:T409"/>
    <mergeCell ref="A434:A445"/>
    <mergeCell ref="B434:B445"/>
    <mergeCell ref="C434:C445"/>
    <mergeCell ref="T434:T445"/>
    <mergeCell ref="A422:A433"/>
    <mergeCell ref="B422:B433"/>
    <mergeCell ref="C422:C433"/>
    <mergeCell ref="T422:T433"/>
    <mergeCell ref="A451:A462"/>
    <mergeCell ref="B451:B462"/>
    <mergeCell ref="C451:C462"/>
    <mergeCell ref="T451:T462"/>
    <mergeCell ref="A446:C447"/>
    <mergeCell ref="D446:D448"/>
    <mergeCell ref="E446:I446"/>
    <mergeCell ref="J446:O446"/>
    <mergeCell ref="A475:A486"/>
    <mergeCell ref="B475:B486"/>
    <mergeCell ref="C475:C486"/>
    <mergeCell ref="T475:T486"/>
    <mergeCell ref="A463:A474"/>
    <mergeCell ref="B463:B474"/>
    <mergeCell ref="C463:C474"/>
    <mergeCell ref="T463:T474"/>
    <mergeCell ref="A499:A510"/>
    <mergeCell ref="B499:B510"/>
    <mergeCell ref="C499:C510"/>
    <mergeCell ref="T499:T510"/>
    <mergeCell ref="A487:A498"/>
    <mergeCell ref="B487:B498"/>
    <mergeCell ref="C487:C498"/>
    <mergeCell ref="T487:T498"/>
    <mergeCell ref="A523:A534"/>
    <mergeCell ref="B523:B534"/>
    <mergeCell ref="C523:C534"/>
    <mergeCell ref="T523:T534"/>
    <mergeCell ref="A511:A522"/>
    <mergeCell ref="B511:B522"/>
    <mergeCell ref="C511:C522"/>
    <mergeCell ref="T511:T522"/>
    <mergeCell ref="A540:A551"/>
    <mergeCell ref="B540:B551"/>
    <mergeCell ref="C540:C551"/>
    <mergeCell ref="T540:T551"/>
    <mergeCell ref="A535:C536"/>
    <mergeCell ref="D535:D537"/>
    <mergeCell ref="E535:I535"/>
    <mergeCell ref="J535:O535"/>
    <mergeCell ref="A564:A575"/>
    <mergeCell ref="B564:B575"/>
    <mergeCell ref="C564:C575"/>
    <mergeCell ref="T564:T575"/>
    <mergeCell ref="A552:A563"/>
    <mergeCell ref="B552:B563"/>
    <mergeCell ref="C552:C563"/>
    <mergeCell ref="T552:T563"/>
    <mergeCell ref="A588:A599"/>
    <mergeCell ref="B588:B599"/>
    <mergeCell ref="C588:C599"/>
    <mergeCell ref="T588:T599"/>
    <mergeCell ref="A576:A587"/>
    <mergeCell ref="B576:B587"/>
    <mergeCell ref="C576:C587"/>
    <mergeCell ref="T576:T587"/>
    <mergeCell ref="A612:A623"/>
    <mergeCell ref="B612:B623"/>
    <mergeCell ref="C612:C623"/>
    <mergeCell ref="T612:T623"/>
    <mergeCell ref="A600:A611"/>
    <mergeCell ref="B600:B611"/>
    <mergeCell ref="C600:C611"/>
    <mergeCell ref="T600:T611"/>
    <mergeCell ref="A629:A640"/>
    <mergeCell ref="B629:B640"/>
    <mergeCell ref="C629:C640"/>
    <mergeCell ref="T629:T640"/>
    <mergeCell ref="A624:C625"/>
    <mergeCell ref="D624:D626"/>
    <mergeCell ref="E624:I624"/>
    <mergeCell ref="J624:O624"/>
    <mergeCell ref="A653:A664"/>
    <mergeCell ref="B653:B664"/>
    <mergeCell ref="C653:C664"/>
    <mergeCell ref="T653:T664"/>
    <mergeCell ref="A641:A652"/>
    <mergeCell ref="B641:B652"/>
    <mergeCell ref="C641:C652"/>
    <mergeCell ref="T641:T652"/>
    <mergeCell ref="A677:A688"/>
    <mergeCell ref="B677:B688"/>
    <mergeCell ref="C677:C688"/>
    <mergeCell ref="T677:T688"/>
    <mergeCell ref="A665:A676"/>
    <mergeCell ref="B665:B676"/>
    <mergeCell ref="C665:C676"/>
    <mergeCell ref="T665:T676"/>
    <mergeCell ref="A701:A712"/>
    <mergeCell ref="B701:B712"/>
    <mergeCell ref="C701:C712"/>
    <mergeCell ref="T701:T712"/>
    <mergeCell ref="A689:A700"/>
    <mergeCell ref="B689:B700"/>
    <mergeCell ref="C689:C700"/>
    <mergeCell ref="T689:T700"/>
    <mergeCell ref="A718:A729"/>
    <mergeCell ref="B718:B729"/>
    <mergeCell ref="C718:C729"/>
    <mergeCell ref="T718:T729"/>
    <mergeCell ref="A713:C714"/>
    <mergeCell ref="D713:D715"/>
    <mergeCell ref="E713:I713"/>
    <mergeCell ref="J713:O713"/>
    <mergeCell ref="A742:A753"/>
    <mergeCell ref="B742:B753"/>
    <mergeCell ref="C742:C753"/>
    <mergeCell ref="T742:T753"/>
    <mergeCell ref="A730:A741"/>
    <mergeCell ref="B730:B741"/>
    <mergeCell ref="C730:C741"/>
    <mergeCell ref="T730:T741"/>
    <mergeCell ref="A766:A777"/>
    <mergeCell ref="B766:B777"/>
    <mergeCell ref="C766:C777"/>
    <mergeCell ref="T766:T777"/>
    <mergeCell ref="A754:A765"/>
    <mergeCell ref="B754:B765"/>
    <mergeCell ref="C754:C765"/>
    <mergeCell ref="T754:T765"/>
    <mergeCell ref="A790:A801"/>
    <mergeCell ref="B790:B801"/>
    <mergeCell ref="C790:C801"/>
    <mergeCell ref="T790:T801"/>
    <mergeCell ref="A778:A789"/>
    <mergeCell ref="B778:B789"/>
    <mergeCell ref="C778:C789"/>
    <mergeCell ref="T778:T789"/>
    <mergeCell ref="A807:A818"/>
    <mergeCell ref="B807:B818"/>
    <mergeCell ref="C807:C818"/>
    <mergeCell ref="T807:T818"/>
    <mergeCell ref="A802:C803"/>
    <mergeCell ref="D802:D804"/>
    <mergeCell ref="E802:I802"/>
    <mergeCell ref="J802:O802"/>
    <mergeCell ref="A831:A842"/>
    <mergeCell ref="B831:B842"/>
    <mergeCell ref="C831:C842"/>
    <mergeCell ref="T831:T842"/>
    <mergeCell ref="A819:A830"/>
    <mergeCell ref="B819:B830"/>
    <mergeCell ref="C819:C830"/>
    <mergeCell ref="T819:T830"/>
    <mergeCell ref="A855:A866"/>
    <mergeCell ref="B855:B866"/>
    <mergeCell ref="C855:C866"/>
    <mergeCell ref="T855:T866"/>
    <mergeCell ref="A843:A854"/>
    <mergeCell ref="B843:B854"/>
    <mergeCell ref="C843:C854"/>
    <mergeCell ref="T843:T854"/>
    <mergeCell ref="A879:A890"/>
    <mergeCell ref="B879:B890"/>
    <mergeCell ref="C879:C890"/>
    <mergeCell ref="T879:T890"/>
    <mergeCell ref="A867:A878"/>
    <mergeCell ref="B867:B878"/>
    <mergeCell ref="C867:C878"/>
    <mergeCell ref="T867:T878"/>
    <mergeCell ref="A896:A907"/>
    <mergeCell ref="B896:B907"/>
    <mergeCell ref="C896:C907"/>
    <mergeCell ref="T896:T907"/>
    <mergeCell ref="A891:C892"/>
    <mergeCell ref="D891:D893"/>
    <mergeCell ref="E891:I891"/>
    <mergeCell ref="J891:O891"/>
    <mergeCell ref="A920:A931"/>
    <mergeCell ref="B920:B931"/>
    <mergeCell ref="C920:C931"/>
    <mergeCell ref="T920:T931"/>
    <mergeCell ref="A908:A919"/>
    <mergeCell ref="B908:B919"/>
    <mergeCell ref="C908:C919"/>
    <mergeCell ref="T908:T919"/>
    <mergeCell ref="A944:A955"/>
    <mergeCell ref="B944:B955"/>
    <mergeCell ref="C944:C955"/>
    <mergeCell ref="T944:T955"/>
    <mergeCell ref="A932:A943"/>
    <mergeCell ref="B932:B943"/>
    <mergeCell ref="C932:C943"/>
    <mergeCell ref="T932:T943"/>
    <mergeCell ref="A968:A979"/>
    <mergeCell ref="B968:B979"/>
    <mergeCell ref="C968:C979"/>
    <mergeCell ref="T968:T979"/>
    <mergeCell ref="A956:A967"/>
    <mergeCell ref="B956:B967"/>
    <mergeCell ref="C956:C967"/>
    <mergeCell ref="T956:T967"/>
    <mergeCell ref="A985:A996"/>
    <mergeCell ref="B985:B996"/>
    <mergeCell ref="C985:C996"/>
    <mergeCell ref="T985:T996"/>
    <mergeCell ref="A980:C981"/>
    <mergeCell ref="D980:D982"/>
    <mergeCell ref="E980:I980"/>
    <mergeCell ref="J980:O980"/>
    <mergeCell ref="A1009:A1020"/>
    <mergeCell ref="B1009:B1020"/>
    <mergeCell ref="C1009:C1020"/>
    <mergeCell ref="T1009:T1020"/>
    <mergeCell ref="A997:A1008"/>
    <mergeCell ref="B997:B1008"/>
    <mergeCell ref="C997:C1008"/>
    <mergeCell ref="T997:T1008"/>
    <mergeCell ref="A1033:A1044"/>
    <mergeCell ref="B1033:B1044"/>
    <mergeCell ref="C1033:C1044"/>
    <mergeCell ref="T1033:T1044"/>
    <mergeCell ref="A1021:A1032"/>
    <mergeCell ref="B1021:B1032"/>
    <mergeCell ref="C1021:C1032"/>
    <mergeCell ref="T1021:T1032"/>
    <mergeCell ref="A1057:A1068"/>
    <mergeCell ref="B1057:B1068"/>
    <mergeCell ref="C1057:C1068"/>
    <mergeCell ref="T1057:T1068"/>
    <mergeCell ref="A1045:A1056"/>
    <mergeCell ref="B1045:B1056"/>
    <mergeCell ref="C1045:C1056"/>
    <mergeCell ref="T1045:T1056"/>
    <mergeCell ref="A1074:A1085"/>
    <mergeCell ref="B1074:B1085"/>
    <mergeCell ref="C1074:C1085"/>
    <mergeCell ref="T1074:T1085"/>
    <mergeCell ref="A1069:C1070"/>
    <mergeCell ref="D1069:D1071"/>
    <mergeCell ref="E1069:I1069"/>
    <mergeCell ref="J1069:O1069"/>
    <mergeCell ref="A1098:A1109"/>
    <mergeCell ref="B1098:B1109"/>
    <mergeCell ref="C1098:C1109"/>
    <mergeCell ref="T1098:T1109"/>
    <mergeCell ref="A1086:A1097"/>
    <mergeCell ref="B1086:B1097"/>
    <mergeCell ref="C1086:C1097"/>
    <mergeCell ref="T1086:T1097"/>
    <mergeCell ref="A1122:A1133"/>
    <mergeCell ref="B1122:B1133"/>
    <mergeCell ref="C1122:C1133"/>
    <mergeCell ref="T1122:T1133"/>
    <mergeCell ref="A1110:A1121"/>
    <mergeCell ref="B1110:B1121"/>
    <mergeCell ref="C1110:C1121"/>
    <mergeCell ref="T1110:T1121"/>
    <mergeCell ref="A1146:A1157"/>
    <mergeCell ref="B1146:B1157"/>
    <mergeCell ref="C1146:C1157"/>
    <mergeCell ref="T1146:T1157"/>
    <mergeCell ref="A1134:A1145"/>
    <mergeCell ref="B1134:B1145"/>
    <mergeCell ref="C1134:C1145"/>
    <mergeCell ref="T1134:T1145"/>
  </mergeCells>
  <printOptions/>
  <pageMargins left="0.24" right="0.24" top="0.37" bottom="0.25" header="0.2362204724409449" footer="0.17"/>
  <pageSetup horizontalDpi="600" verticalDpi="600" orientation="portrait" paperSize="9" scale="71" r:id="rId1"/>
  <rowBreaks count="3" manualBreakCount="3">
    <brk id="89" max="255" man="1"/>
    <brk id="178" max="255" man="1"/>
    <brk id="2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38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6" sqref="E16:H16"/>
    </sheetView>
  </sheetViews>
  <sheetFormatPr defaultColWidth="9.00390625" defaultRowHeight="12.75"/>
  <cols>
    <col min="1" max="1" width="2.375" style="0" customWidth="1"/>
    <col min="2" max="2" width="34.375" style="0" customWidth="1"/>
    <col min="3" max="3" width="4.875" style="0" customWidth="1"/>
    <col min="4" max="4" width="4.125" style="0" customWidth="1"/>
    <col min="5" max="5" width="5.625" style="0" customWidth="1"/>
    <col min="6" max="6" width="4.625" style="0" customWidth="1"/>
    <col min="7" max="7" width="5.625" style="0" customWidth="1"/>
    <col min="8" max="8" width="4.625" style="0" customWidth="1"/>
    <col min="9" max="9" width="6.875" style="0" customWidth="1"/>
    <col min="11" max="11" width="6.125" style="0" customWidth="1"/>
    <col min="13" max="13" width="4.00390625" style="0" customWidth="1"/>
    <col min="17" max="17" width="3.875" style="0" customWidth="1"/>
  </cols>
  <sheetData>
    <row r="1" spans="1:18" ht="12.75" customHeight="1" thickBot="1">
      <c r="A1" s="612" t="s">
        <v>157</v>
      </c>
      <c r="B1" s="613"/>
      <c r="C1" s="619" t="s">
        <v>654</v>
      </c>
      <c r="D1" s="620"/>
      <c r="E1" s="625" t="s">
        <v>656</v>
      </c>
      <c r="F1" s="620" t="s">
        <v>483</v>
      </c>
      <c r="G1" s="620" t="s">
        <v>144</v>
      </c>
      <c r="H1" s="628" t="s">
        <v>371</v>
      </c>
      <c r="I1" s="631" t="s">
        <v>372</v>
      </c>
      <c r="J1" s="628" t="s">
        <v>376</v>
      </c>
      <c r="K1" s="634" t="s">
        <v>373</v>
      </c>
      <c r="M1" s="294"/>
      <c r="N1" t="s">
        <v>160</v>
      </c>
      <c r="Q1" s="345"/>
      <c r="R1" t="s">
        <v>1243</v>
      </c>
    </row>
    <row r="2" spans="1:18" ht="13.5" thickBot="1">
      <c r="A2" s="614" t="s">
        <v>377</v>
      </c>
      <c r="B2" s="615"/>
      <c r="C2" s="621"/>
      <c r="D2" s="622"/>
      <c r="E2" s="626"/>
      <c r="F2" s="624"/>
      <c r="G2" s="622"/>
      <c r="H2" s="629"/>
      <c r="I2" s="632"/>
      <c r="J2" s="629"/>
      <c r="K2" s="635"/>
      <c r="M2" s="298"/>
      <c r="N2" s="104" t="s">
        <v>168</v>
      </c>
      <c r="Q2" s="346"/>
      <c r="R2" t="s">
        <v>172</v>
      </c>
    </row>
    <row r="3" spans="1:14" ht="13.5" thickBot="1">
      <c r="A3" s="618"/>
      <c r="B3" s="615"/>
      <c r="C3" s="623"/>
      <c r="D3" s="624"/>
      <c r="E3" s="627"/>
      <c r="F3" s="624"/>
      <c r="G3" s="624"/>
      <c r="H3" s="630"/>
      <c r="I3" s="633"/>
      <c r="J3" s="630"/>
      <c r="K3" s="636"/>
      <c r="M3" s="3" t="s">
        <v>446</v>
      </c>
      <c r="N3" t="s">
        <v>171</v>
      </c>
    </row>
    <row r="4" spans="1:19" ht="13.5" thickBot="1">
      <c r="A4" s="616"/>
      <c r="B4" s="617"/>
      <c r="C4" s="300" t="s">
        <v>375</v>
      </c>
      <c r="D4" s="291" t="s">
        <v>112</v>
      </c>
      <c r="E4" s="291" t="s">
        <v>652</v>
      </c>
      <c r="F4" s="291" t="s">
        <v>652</v>
      </c>
      <c r="G4" s="291" t="s">
        <v>652</v>
      </c>
      <c r="H4" s="291" t="s">
        <v>652</v>
      </c>
      <c r="I4" s="291" t="s">
        <v>652</v>
      </c>
      <c r="J4" s="291" t="s">
        <v>652</v>
      </c>
      <c r="K4" s="307" t="s">
        <v>374</v>
      </c>
      <c r="R4" t="s">
        <v>851</v>
      </c>
      <c r="S4" s="342" t="s">
        <v>850</v>
      </c>
    </row>
    <row r="5" spans="1:11" ht="13.5" thickBot="1">
      <c r="A5" s="609" t="s">
        <v>176</v>
      </c>
      <c r="B5" s="610"/>
      <c r="C5" s="610"/>
      <c r="D5" s="610"/>
      <c r="E5" s="610"/>
      <c r="F5" s="610"/>
      <c r="G5" s="610"/>
      <c r="H5" s="610"/>
      <c r="I5" s="610"/>
      <c r="J5" s="610"/>
      <c r="K5" s="611"/>
    </row>
    <row r="6" spans="1:11" ht="13.5" thickBot="1">
      <c r="A6" s="308"/>
      <c r="B6" s="599" t="s">
        <v>177</v>
      </c>
      <c r="C6" s="599"/>
      <c r="D6" s="599"/>
      <c r="E6" s="599"/>
      <c r="F6" s="599"/>
      <c r="G6" s="599"/>
      <c r="H6" s="599"/>
      <c r="I6" s="599"/>
      <c r="J6" s="599"/>
      <c r="K6" s="600"/>
    </row>
    <row r="7" spans="1:11" ht="13.5" customHeight="1">
      <c r="A7" s="308"/>
      <c r="B7" s="303" t="s">
        <v>178</v>
      </c>
      <c r="C7" s="301">
        <v>260</v>
      </c>
      <c r="D7" s="290">
        <v>62</v>
      </c>
      <c r="E7" s="290">
        <v>3.4</v>
      </c>
      <c r="F7" s="290">
        <v>2.8</v>
      </c>
      <c r="G7" s="290">
        <v>5.3</v>
      </c>
      <c r="H7" s="290">
        <v>0</v>
      </c>
      <c r="I7" s="290" t="s">
        <v>446</v>
      </c>
      <c r="J7" s="290" t="s">
        <v>446</v>
      </c>
      <c r="K7" s="303">
        <v>10</v>
      </c>
    </row>
    <row r="8" spans="1:11" ht="13.5" customHeight="1">
      <c r="A8" s="308"/>
      <c r="B8" s="304" t="s">
        <v>179</v>
      </c>
      <c r="C8" s="288">
        <v>210</v>
      </c>
      <c r="D8" s="287">
        <v>50</v>
      </c>
      <c r="E8" s="287">
        <v>3.4</v>
      </c>
      <c r="F8" s="287">
        <v>1.5</v>
      </c>
      <c r="G8" s="287">
        <v>5.3</v>
      </c>
      <c r="H8" s="287">
        <v>0</v>
      </c>
      <c r="I8" s="287" t="s">
        <v>446</v>
      </c>
      <c r="J8" s="287" t="s">
        <v>446</v>
      </c>
      <c r="K8" s="304">
        <v>5</v>
      </c>
    </row>
    <row r="9" spans="1:11" ht="13.5" customHeight="1">
      <c r="A9" s="308"/>
      <c r="B9" s="304" t="s">
        <v>180</v>
      </c>
      <c r="C9" s="288">
        <v>264</v>
      </c>
      <c r="D9" s="287">
        <v>63</v>
      </c>
      <c r="E9" s="287">
        <v>3.4</v>
      </c>
      <c r="F9" s="287">
        <v>3</v>
      </c>
      <c r="G9" s="287">
        <v>5.1</v>
      </c>
      <c r="H9" s="287">
        <v>0</v>
      </c>
      <c r="I9" s="287" t="s">
        <v>446</v>
      </c>
      <c r="J9" s="287" t="s">
        <v>446</v>
      </c>
      <c r="K9" s="304" t="s">
        <v>446</v>
      </c>
    </row>
    <row r="10" spans="1:11" ht="13.5" customHeight="1">
      <c r="A10" s="308"/>
      <c r="B10" s="304" t="s">
        <v>673</v>
      </c>
      <c r="C10" s="288">
        <v>475</v>
      </c>
      <c r="D10" s="287">
        <v>113</v>
      </c>
      <c r="E10" s="287">
        <v>6.1</v>
      </c>
      <c r="F10" s="287">
        <v>7.2</v>
      </c>
      <c r="G10" s="287">
        <v>5</v>
      </c>
      <c r="H10" s="287">
        <v>0</v>
      </c>
      <c r="I10" s="287" t="s">
        <v>446</v>
      </c>
      <c r="J10" s="287" t="s">
        <v>446</v>
      </c>
      <c r="K10" s="304">
        <v>11</v>
      </c>
    </row>
    <row r="11" spans="1:11" ht="13.5" customHeight="1">
      <c r="A11" s="308"/>
      <c r="B11" s="304" t="s">
        <v>181</v>
      </c>
      <c r="C11" s="288">
        <v>302</v>
      </c>
      <c r="D11" s="287">
        <v>72</v>
      </c>
      <c r="E11" s="287">
        <v>3.2</v>
      </c>
      <c r="F11" s="287">
        <v>1.5</v>
      </c>
      <c r="G11" s="287">
        <v>11</v>
      </c>
      <c r="H11" s="287">
        <v>0</v>
      </c>
      <c r="I11" s="287" t="s">
        <v>446</v>
      </c>
      <c r="J11" s="287" t="s">
        <v>446</v>
      </c>
      <c r="K11" s="304">
        <v>10</v>
      </c>
    </row>
    <row r="12" spans="1:11" ht="13.5" customHeight="1">
      <c r="A12" s="308"/>
      <c r="B12" s="304" t="s">
        <v>536</v>
      </c>
      <c r="C12" s="288"/>
      <c r="D12" s="287">
        <v>66</v>
      </c>
      <c r="E12" s="287">
        <v>3.5</v>
      </c>
      <c r="F12" s="287">
        <v>0.5</v>
      </c>
      <c r="G12" s="287">
        <v>11.4</v>
      </c>
      <c r="H12" s="287">
        <v>0</v>
      </c>
      <c r="I12" s="287" t="s">
        <v>446</v>
      </c>
      <c r="J12" s="287" t="s">
        <v>446</v>
      </c>
      <c r="K12" s="304" t="s">
        <v>446</v>
      </c>
    </row>
    <row r="13" spans="1:11" ht="13.5" customHeight="1">
      <c r="A13" s="308"/>
      <c r="B13" s="304" t="s">
        <v>675</v>
      </c>
      <c r="C13" s="288">
        <v>1268</v>
      </c>
      <c r="D13" s="287">
        <v>302</v>
      </c>
      <c r="E13" s="299" t="s">
        <v>370</v>
      </c>
      <c r="F13" s="287">
        <v>30</v>
      </c>
      <c r="G13" s="287">
        <v>3</v>
      </c>
      <c r="H13" s="287">
        <v>0</v>
      </c>
      <c r="I13" s="287" t="s">
        <v>446</v>
      </c>
      <c r="J13" s="287" t="s">
        <v>446</v>
      </c>
      <c r="K13" s="304">
        <v>109</v>
      </c>
    </row>
    <row r="14" spans="1:11" ht="13.5" customHeight="1">
      <c r="A14" s="308"/>
      <c r="B14" s="304" t="s">
        <v>676</v>
      </c>
      <c r="C14" s="288">
        <v>731</v>
      </c>
      <c r="D14" s="287">
        <v>174</v>
      </c>
      <c r="E14" s="287">
        <v>3.3</v>
      </c>
      <c r="F14" s="287">
        <v>15</v>
      </c>
      <c r="G14" s="287">
        <v>4.9</v>
      </c>
      <c r="H14" s="287">
        <v>0</v>
      </c>
      <c r="I14" s="287" t="s">
        <v>446</v>
      </c>
      <c r="J14" s="287" t="s">
        <v>446</v>
      </c>
      <c r="K14" s="304">
        <v>34</v>
      </c>
    </row>
    <row r="15" spans="1:11" ht="13.5" customHeight="1">
      <c r="A15" s="308"/>
      <c r="B15" s="304" t="s">
        <v>182</v>
      </c>
      <c r="C15" s="288">
        <v>907</v>
      </c>
      <c r="D15" s="287">
        <v>216</v>
      </c>
      <c r="E15" s="287">
        <v>3.3</v>
      </c>
      <c r="F15" s="287">
        <v>20</v>
      </c>
      <c r="G15" s="287">
        <v>3.9</v>
      </c>
      <c r="H15" s="287">
        <v>0</v>
      </c>
      <c r="I15" s="287" t="s">
        <v>446</v>
      </c>
      <c r="J15" s="287" t="s">
        <v>446</v>
      </c>
      <c r="K15" s="304" t="s">
        <v>446</v>
      </c>
    </row>
    <row r="16" spans="1:11" ht="13.5" customHeight="1">
      <c r="A16" s="308"/>
      <c r="B16" s="304" t="s">
        <v>183</v>
      </c>
      <c r="C16" s="288">
        <v>596</v>
      </c>
      <c r="D16" s="287">
        <v>142</v>
      </c>
      <c r="E16" s="287">
        <v>3.4</v>
      </c>
      <c r="F16" s="287">
        <v>12</v>
      </c>
      <c r="G16" s="287">
        <v>4</v>
      </c>
      <c r="H16" s="287">
        <v>0</v>
      </c>
      <c r="I16" s="287" t="s">
        <v>446</v>
      </c>
      <c r="J16" s="287" t="s">
        <v>446</v>
      </c>
      <c r="K16" s="304">
        <v>59</v>
      </c>
    </row>
    <row r="17" spans="1:11" ht="13.5" customHeight="1">
      <c r="A17" s="308"/>
      <c r="B17" s="304" t="s">
        <v>674</v>
      </c>
      <c r="C17" s="288">
        <v>311</v>
      </c>
      <c r="D17" s="287">
        <v>74</v>
      </c>
      <c r="E17" s="287">
        <v>3.5</v>
      </c>
      <c r="F17" s="287">
        <v>2</v>
      </c>
      <c r="G17" s="287">
        <v>10.3</v>
      </c>
      <c r="H17" s="287">
        <v>0</v>
      </c>
      <c r="I17" s="287" t="s">
        <v>446</v>
      </c>
      <c r="J17" s="287" t="s">
        <v>446</v>
      </c>
      <c r="K17" s="304" t="s">
        <v>446</v>
      </c>
    </row>
    <row r="18" spans="1:11" ht="13.5" customHeight="1">
      <c r="A18" s="308"/>
      <c r="B18" s="304" t="s">
        <v>423</v>
      </c>
      <c r="C18" s="288"/>
      <c r="D18" s="287">
        <v>52</v>
      </c>
      <c r="E18" s="287">
        <v>3.2</v>
      </c>
      <c r="F18" s="287">
        <v>2.7</v>
      </c>
      <c r="G18" s="287">
        <v>3.8</v>
      </c>
      <c r="H18" s="287">
        <v>0</v>
      </c>
      <c r="I18" s="287" t="s">
        <v>446</v>
      </c>
      <c r="J18" s="287" t="s">
        <v>446</v>
      </c>
      <c r="K18" s="304" t="s">
        <v>446</v>
      </c>
    </row>
    <row r="19" spans="1:11" ht="13.5" customHeight="1">
      <c r="A19" s="308"/>
      <c r="B19" s="304" t="s">
        <v>743</v>
      </c>
      <c r="C19" s="288">
        <v>277</v>
      </c>
      <c r="D19" s="287">
        <v>66</v>
      </c>
      <c r="E19" s="287">
        <v>3.4</v>
      </c>
      <c r="F19" s="287">
        <v>3.6</v>
      </c>
      <c r="G19" s="287">
        <v>4.6</v>
      </c>
      <c r="H19" s="287">
        <v>0</v>
      </c>
      <c r="I19" s="287" t="s">
        <v>446</v>
      </c>
      <c r="J19" s="287" t="s">
        <v>446</v>
      </c>
      <c r="K19" s="304">
        <v>12</v>
      </c>
    </row>
    <row r="20" spans="1:11" ht="13.5" customHeight="1">
      <c r="A20" s="308"/>
      <c r="B20" s="304" t="s">
        <v>539</v>
      </c>
      <c r="C20" s="288"/>
      <c r="D20" s="287">
        <v>283</v>
      </c>
      <c r="E20" s="287">
        <v>18.2</v>
      </c>
      <c r="F20" s="287">
        <v>21.1</v>
      </c>
      <c r="G20" s="287">
        <v>3</v>
      </c>
      <c r="H20" s="287">
        <v>0</v>
      </c>
      <c r="I20" s="287" t="s">
        <v>446</v>
      </c>
      <c r="J20" s="287" t="s">
        <v>446</v>
      </c>
      <c r="K20" s="304" t="s">
        <v>446</v>
      </c>
    </row>
    <row r="21" spans="1:11" ht="13.5" customHeight="1">
      <c r="A21" s="308"/>
      <c r="B21" s="304" t="s">
        <v>537</v>
      </c>
      <c r="C21" s="288"/>
      <c r="D21" s="287">
        <v>275</v>
      </c>
      <c r="E21" s="287">
        <v>18.2</v>
      </c>
      <c r="F21" s="287">
        <v>21.1</v>
      </c>
      <c r="G21" s="287">
        <v>3</v>
      </c>
      <c r="H21" s="287">
        <v>0</v>
      </c>
      <c r="I21" s="287" t="s">
        <v>446</v>
      </c>
      <c r="J21" s="287" t="s">
        <v>446</v>
      </c>
      <c r="K21" s="304" t="s">
        <v>446</v>
      </c>
    </row>
    <row r="22" spans="1:11" ht="13.5" customHeight="1">
      <c r="A22" s="308"/>
      <c r="B22" s="304" t="s">
        <v>538</v>
      </c>
      <c r="C22" s="288">
        <v>617</v>
      </c>
      <c r="D22" s="287">
        <v>147</v>
      </c>
      <c r="E22" s="287">
        <v>16.2</v>
      </c>
      <c r="F22" s="287">
        <v>7</v>
      </c>
      <c r="G22" s="287">
        <v>3.7</v>
      </c>
      <c r="H22" s="287">
        <v>0</v>
      </c>
      <c r="I22" s="287" t="s">
        <v>446</v>
      </c>
      <c r="J22" s="287" t="s">
        <v>446</v>
      </c>
      <c r="K22" s="304">
        <v>30</v>
      </c>
    </row>
    <row r="23" spans="1:11" ht="13.5" customHeight="1">
      <c r="A23" s="308"/>
      <c r="B23" s="304" t="s">
        <v>185</v>
      </c>
      <c r="C23" s="288">
        <v>1478</v>
      </c>
      <c r="D23" s="287">
        <v>354</v>
      </c>
      <c r="E23" s="287">
        <v>14.5</v>
      </c>
      <c r="F23" s="287">
        <v>18.2</v>
      </c>
      <c r="G23" s="287">
        <v>31</v>
      </c>
      <c r="H23" s="287">
        <v>0</v>
      </c>
      <c r="I23" s="287" t="s">
        <v>446</v>
      </c>
      <c r="J23" s="287" t="s">
        <v>446</v>
      </c>
      <c r="K23" s="304" t="s">
        <v>446</v>
      </c>
    </row>
    <row r="24" spans="1:11" ht="13.5" customHeight="1">
      <c r="A24" s="308"/>
      <c r="B24" s="304" t="s">
        <v>184</v>
      </c>
      <c r="C24" s="288">
        <v>958</v>
      </c>
      <c r="D24" s="287">
        <v>228</v>
      </c>
      <c r="E24" s="287">
        <v>15.1</v>
      </c>
      <c r="F24" s="287">
        <v>8.8</v>
      </c>
      <c r="G24" s="287">
        <v>20.6</v>
      </c>
      <c r="H24" s="287">
        <v>0</v>
      </c>
      <c r="I24" s="287" t="s">
        <v>446</v>
      </c>
      <c r="J24" s="287" t="s">
        <v>446</v>
      </c>
      <c r="K24" s="304">
        <v>26</v>
      </c>
    </row>
    <row r="25" spans="1:11" ht="13.5" customHeight="1" thickBot="1">
      <c r="A25" s="308"/>
      <c r="B25" s="305" t="s">
        <v>186</v>
      </c>
      <c r="C25" s="302">
        <v>2129</v>
      </c>
      <c r="D25" s="289">
        <v>507</v>
      </c>
      <c r="E25" s="289">
        <v>25.5</v>
      </c>
      <c r="F25" s="289">
        <v>27</v>
      </c>
      <c r="G25" s="289">
        <v>37</v>
      </c>
      <c r="H25" s="289">
        <v>0</v>
      </c>
      <c r="I25" s="289" t="s">
        <v>446</v>
      </c>
      <c r="J25" s="289" t="s">
        <v>446</v>
      </c>
      <c r="K25" s="305">
        <v>92</v>
      </c>
    </row>
    <row r="26" spans="1:11" ht="13.5" customHeight="1" thickBot="1">
      <c r="A26" s="309"/>
      <c r="B26" s="601" t="s">
        <v>187</v>
      </c>
      <c r="C26" s="604"/>
      <c r="D26" s="604"/>
      <c r="E26" s="604"/>
      <c r="F26" s="604"/>
      <c r="G26" s="604"/>
      <c r="H26" s="604"/>
      <c r="I26" s="604"/>
      <c r="J26" s="604"/>
      <c r="K26" s="605"/>
    </row>
    <row r="27" spans="1:11" ht="13.5" customHeight="1">
      <c r="A27" s="308"/>
      <c r="B27" s="303" t="s">
        <v>188</v>
      </c>
      <c r="C27" s="301">
        <v>1466</v>
      </c>
      <c r="D27" s="290">
        <v>349</v>
      </c>
      <c r="E27" s="290">
        <v>24.2</v>
      </c>
      <c r="F27" s="290">
        <v>26</v>
      </c>
      <c r="G27" s="290">
        <v>1.8</v>
      </c>
      <c r="H27" s="290">
        <v>0</v>
      </c>
      <c r="I27" s="290" t="s">
        <v>446</v>
      </c>
      <c r="J27" s="290" t="s">
        <v>446</v>
      </c>
      <c r="K27" s="303">
        <v>71</v>
      </c>
    </row>
    <row r="28" spans="1:11" ht="13.5" customHeight="1">
      <c r="A28" s="308"/>
      <c r="B28" s="304" t="s">
        <v>189</v>
      </c>
      <c r="C28" s="288">
        <v>1491</v>
      </c>
      <c r="D28" s="287">
        <v>355</v>
      </c>
      <c r="E28" s="287">
        <v>22.8</v>
      </c>
      <c r="F28" s="287">
        <v>27.3</v>
      </c>
      <c r="G28" s="287">
        <v>1.7</v>
      </c>
      <c r="H28" s="287">
        <v>0</v>
      </c>
      <c r="I28" s="287" t="s">
        <v>446</v>
      </c>
      <c r="J28" s="287" t="s">
        <v>446</v>
      </c>
      <c r="K28" s="304">
        <v>100</v>
      </c>
    </row>
    <row r="29" spans="1:11" ht="13.5" customHeight="1">
      <c r="A29" s="308"/>
      <c r="B29" s="304" t="s">
        <v>200</v>
      </c>
      <c r="C29" s="288">
        <v>1294</v>
      </c>
      <c r="D29" s="287">
        <v>308</v>
      </c>
      <c r="E29" s="287">
        <v>21.5</v>
      </c>
      <c r="F29" s="287">
        <v>23</v>
      </c>
      <c r="G29" s="287">
        <v>1.5</v>
      </c>
      <c r="H29" s="287">
        <v>0</v>
      </c>
      <c r="I29" s="287" t="s">
        <v>446</v>
      </c>
      <c r="J29" s="287" t="s">
        <v>446</v>
      </c>
      <c r="K29" s="304">
        <v>62</v>
      </c>
    </row>
    <row r="30" spans="1:11" ht="13.5" customHeight="1">
      <c r="A30" s="308"/>
      <c r="B30" s="305" t="s">
        <v>782</v>
      </c>
      <c r="C30" s="302">
        <v>1642</v>
      </c>
      <c r="D30" s="289">
        <v>391</v>
      </c>
      <c r="E30" s="289">
        <v>18.2</v>
      </c>
      <c r="F30" s="289">
        <v>33.4</v>
      </c>
      <c r="G30" s="289">
        <v>1.4</v>
      </c>
      <c r="H30" s="289">
        <v>0</v>
      </c>
      <c r="I30" s="289" t="s">
        <v>446</v>
      </c>
      <c r="J30" s="289" t="s">
        <v>446</v>
      </c>
      <c r="K30" s="305">
        <v>100</v>
      </c>
    </row>
    <row r="31" spans="1:11" ht="13.5" customHeight="1">
      <c r="A31" s="308"/>
      <c r="B31" s="304" t="s">
        <v>197</v>
      </c>
      <c r="C31" s="288">
        <v>1348</v>
      </c>
      <c r="D31" s="287">
        <v>321</v>
      </c>
      <c r="E31" s="287">
        <v>16.5</v>
      </c>
      <c r="F31" s="287">
        <v>26.4</v>
      </c>
      <c r="G31" s="287">
        <v>1.7</v>
      </c>
      <c r="H31" s="287">
        <v>0</v>
      </c>
      <c r="I31" s="287" t="s">
        <v>446</v>
      </c>
      <c r="J31" s="287" t="s">
        <v>446</v>
      </c>
      <c r="K31" s="304">
        <v>96</v>
      </c>
    </row>
    <row r="32" spans="1:11" ht="13.5" customHeight="1">
      <c r="A32" s="308"/>
      <c r="B32" s="304" t="s">
        <v>192</v>
      </c>
      <c r="C32" s="288">
        <v>1520</v>
      </c>
      <c r="D32" s="287">
        <v>362</v>
      </c>
      <c r="E32" s="287">
        <v>26.2</v>
      </c>
      <c r="F32" s="287">
        <v>26.6</v>
      </c>
      <c r="G32" s="287">
        <v>1.7</v>
      </c>
      <c r="H32" s="287">
        <v>0</v>
      </c>
      <c r="I32" s="287" t="s">
        <v>446</v>
      </c>
      <c r="J32" s="287" t="s">
        <v>446</v>
      </c>
      <c r="K32" s="304" t="s">
        <v>446</v>
      </c>
    </row>
    <row r="33" spans="1:11" ht="13.5" customHeight="1">
      <c r="A33" s="308"/>
      <c r="B33" s="304" t="s">
        <v>191</v>
      </c>
      <c r="C33" s="288">
        <v>1655</v>
      </c>
      <c r="D33" s="287">
        <v>394</v>
      </c>
      <c r="E33" s="287">
        <v>27.8</v>
      </c>
      <c r="F33" s="287">
        <v>29.4</v>
      </c>
      <c r="G33" s="287">
        <v>1.5</v>
      </c>
      <c r="H33" s="287">
        <v>0</v>
      </c>
      <c r="I33" s="287" t="s">
        <v>446</v>
      </c>
      <c r="J33" s="287" t="s">
        <v>446</v>
      </c>
      <c r="K33" s="304">
        <v>92</v>
      </c>
    </row>
    <row r="34" spans="1:11" ht="13.5" customHeight="1">
      <c r="A34" s="308"/>
      <c r="B34" s="304" t="s">
        <v>196</v>
      </c>
      <c r="C34" s="288">
        <v>1319</v>
      </c>
      <c r="D34" s="287">
        <v>314</v>
      </c>
      <c r="E34" s="287">
        <v>22.2</v>
      </c>
      <c r="F34" s="287">
        <v>23.3</v>
      </c>
      <c r="G34" s="287">
        <v>1.4</v>
      </c>
      <c r="H34" s="287">
        <v>0</v>
      </c>
      <c r="I34" s="287" t="s">
        <v>446</v>
      </c>
      <c r="J34" s="287" t="s">
        <v>446</v>
      </c>
      <c r="K34" s="304">
        <v>96</v>
      </c>
    </row>
    <row r="35" spans="1:11" ht="13.5" customHeight="1">
      <c r="A35" s="308"/>
      <c r="B35" s="304" t="s">
        <v>198</v>
      </c>
      <c r="C35" s="288">
        <v>1483</v>
      </c>
      <c r="D35" s="287">
        <v>353</v>
      </c>
      <c r="E35" s="287">
        <v>22.3</v>
      </c>
      <c r="F35" s="287">
        <v>27.3</v>
      </c>
      <c r="G35" s="287">
        <v>1.9</v>
      </c>
      <c r="H35" s="287">
        <v>0</v>
      </c>
      <c r="I35" s="287" t="s">
        <v>446</v>
      </c>
      <c r="J35" s="287" t="s">
        <v>446</v>
      </c>
      <c r="K35" s="304">
        <v>100</v>
      </c>
    </row>
    <row r="36" spans="1:11" ht="13.5" customHeight="1">
      <c r="A36" s="308"/>
      <c r="B36" s="304" t="s">
        <v>199</v>
      </c>
      <c r="C36" s="288">
        <v>1449</v>
      </c>
      <c r="D36" s="287">
        <v>345</v>
      </c>
      <c r="E36" s="287">
        <v>13.7</v>
      </c>
      <c r="F36" s="287">
        <v>30</v>
      </c>
      <c r="G36" s="287">
        <v>2.4</v>
      </c>
      <c r="H36" s="287">
        <v>0</v>
      </c>
      <c r="I36" s="287" t="s">
        <v>446</v>
      </c>
      <c r="J36" s="287" t="s">
        <v>446</v>
      </c>
      <c r="K36" s="304">
        <v>88</v>
      </c>
    </row>
    <row r="37" spans="1:11" ht="13.5" customHeight="1">
      <c r="A37" s="308"/>
      <c r="B37" s="304" t="s">
        <v>193</v>
      </c>
      <c r="C37" s="288">
        <v>1663</v>
      </c>
      <c r="D37" s="287">
        <v>396</v>
      </c>
      <c r="E37" s="287">
        <v>26</v>
      </c>
      <c r="F37" s="287">
        <v>30.4</v>
      </c>
      <c r="G37" s="287">
        <v>1.5</v>
      </c>
      <c r="H37" s="287">
        <v>0</v>
      </c>
      <c r="I37" s="287" t="s">
        <v>446</v>
      </c>
      <c r="J37" s="287" t="s">
        <v>446</v>
      </c>
      <c r="K37" s="304">
        <v>135</v>
      </c>
    </row>
    <row r="38" spans="1:11" ht="13.5" customHeight="1">
      <c r="A38" s="308"/>
      <c r="B38" s="304" t="s">
        <v>190</v>
      </c>
      <c r="C38" s="288">
        <v>1617</v>
      </c>
      <c r="D38" s="287">
        <v>385</v>
      </c>
      <c r="E38" s="287">
        <v>26.8</v>
      </c>
      <c r="F38" s="287">
        <v>28.9</v>
      </c>
      <c r="G38" s="287">
        <v>1.6</v>
      </c>
      <c r="H38" s="287">
        <v>0</v>
      </c>
      <c r="I38" s="287" t="s">
        <v>446</v>
      </c>
      <c r="J38" s="287" t="s">
        <v>446</v>
      </c>
      <c r="K38" s="304">
        <v>68</v>
      </c>
    </row>
    <row r="39" spans="1:11" ht="13.5" customHeight="1">
      <c r="A39" s="308"/>
      <c r="B39" s="304" t="s">
        <v>195</v>
      </c>
      <c r="C39" s="288">
        <v>1126</v>
      </c>
      <c r="D39" s="287">
        <v>268</v>
      </c>
      <c r="E39" s="287">
        <v>2.8</v>
      </c>
      <c r="F39" s="287">
        <v>26.2</v>
      </c>
      <c r="G39" s="287">
        <v>3.1</v>
      </c>
      <c r="H39" s="287">
        <v>0</v>
      </c>
      <c r="I39" s="287" t="s">
        <v>446</v>
      </c>
      <c r="J39" s="287" t="s">
        <v>446</v>
      </c>
      <c r="K39" s="304">
        <v>96</v>
      </c>
    </row>
    <row r="40" spans="1:11" ht="13.5" customHeight="1" thickBot="1">
      <c r="A40" s="308"/>
      <c r="B40" s="304" t="s">
        <v>194</v>
      </c>
      <c r="C40" s="288">
        <v>1600</v>
      </c>
      <c r="D40" s="287">
        <v>381</v>
      </c>
      <c r="E40" s="287">
        <v>27.7</v>
      </c>
      <c r="F40" s="287">
        <v>28.1</v>
      </c>
      <c r="G40" s="287">
        <v>1.6</v>
      </c>
      <c r="H40" s="287">
        <v>0</v>
      </c>
      <c r="I40" s="287" t="s">
        <v>446</v>
      </c>
      <c r="J40" s="287" t="s">
        <v>446</v>
      </c>
      <c r="K40" s="304">
        <v>100</v>
      </c>
    </row>
    <row r="41" spans="1:11" ht="13.5" customHeight="1" thickBot="1">
      <c r="A41" s="609" t="s">
        <v>201</v>
      </c>
      <c r="B41" s="610"/>
      <c r="C41" s="610"/>
      <c r="D41" s="610"/>
      <c r="E41" s="610"/>
      <c r="F41" s="610"/>
      <c r="G41" s="610"/>
      <c r="H41" s="610"/>
      <c r="I41" s="610"/>
      <c r="J41" s="610"/>
      <c r="K41" s="611"/>
    </row>
    <row r="42" spans="1:11" ht="13.5" customHeight="1" thickBot="1">
      <c r="A42" s="308"/>
      <c r="B42" s="599" t="s">
        <v>202</v>
      </c>
      <c r="C42" s="599"/>
      <c r="D42" s="599"/>
      <c r="E42" s="599"/>
      <c r="F42" s="599"/>
      <c r="G42" s="599"/>
      <c r="H42" s="599"/>
      <c r="I42" s="599"/>
      <c r="J42" s="599"/>
      <c r="K42" s="600"/>
    </row>
    <row r="43" spans="1:11" ht="13.5" customHeight="1">
      <c r="A43" s="308"/>
      <c r="B43" s="303" t="s">
        <v>203</v>
      </c>
      <c r="C43" s="301">
        <v>440</v>
      </c>
      <c r="D43" s="290">
        <v>105</v>
      </c>
      <c r="E43" s="290">
        <v>22</v>
      </c>
      <c r="F43" s="290">
        <v>2</v>
      </c>
      <c r="G43" s="290">
        <v>0</v>
      </c>
      <c r="H43" s="290">
        <v>0</v>
      </c>
      <c r="I43" s="290">
        <v>0.9</v>
      </c>
      <c r="J43" s="290">
        <v>0.1</v>
      </c>
      <c r="K43" s="303">
        <v>35</v>
      </c>
    </row>
    <row r="44" spans="1:11" ht="13.5" customHeight="1">
      <c r="A44" s="308"/>
      <c r="B44" s="304" t="s">
        <v>761</v>
      </c>
      <c r="C44" s="288">
        <v>1046</v>
      </c>
      <c r="D44" s="287">
        <v>249</v>
      </c>
      <c r="E44" s="287">
        <v>17</v>
      </c>
      <c r="F44" s="287">
        <v>19</v>
      </c>
      <c r="G44" s="287">
        <v>0.6</v>
      </c>
      <c r="H44" s="287">
        <v>0</v>
      </c>
      <c r="I44" s="287" t="s">
        <v>446</v>
      </c>
      <c r="J44" s="287" t="s">
        <v>446</v>
      </c>
      <c r="K44" s="304">
        <v>70</v>
      </c>
    </row>
    <row r="45" spans="1:11" ht="13.5" customHeight="1">
      <c r="A45" s="308"/>
      <c r="B45" s="304" t="s">
        <v>211</v>
      </c>
      <c r="C45" s="288">
        <v>617</v>
      </c>
      <c r="D45" s="287">
        <v>147</v>
      </c>
      <c r="E45" s="287">
        <v>21</v>
      </c>
      <c r="F45" s="287">
        <v>6.2</v>
      </c>
      <c r="G45" s="287">
        <v>0.6</v>
      </c>
      <c r="H45" s="287">
        <v>0</v>
      </c>
      <c r="I45" s="287" t="s">
        <v>446</v>
      </c>
      <c r="J45" s="287" t="s">
        <v>446</v>
      </c>
      <c r="K45" s="304">
        <v>60</v>
      </c>
    </row>
    <row r="46" spans="1:11" ht="13.5" customHeight="1">
      <c r="A46" s="308"/>
      <c r="B46" s="304" t="s">
        <v>206</v>
      </c>
      <c r="C46" s="288">
        <v>970</v>
      </c>
      <c r="D46" s="287">
        <v>231</v>
      </c>
      <c r="E46" s="287">
        <v>15</v>
      </c>
      <c r="F46" s="287">
        <v>18</v>
      </c>
      <c r="G46" s="287">
        <v>0.6</v>
      </c>
      <c r="H46" s="287">
        <v>0</v>
      </c>
      <c r="I46" s="287" t="s">
        <v>446</v>
      </c>
      <c r="J46" s="287" t="s">
        <v>446</v>
      </c>
      <c r="K46" s="304">
        <v>70</v>
      </c>
    </row>
    <row r="47" spans="1:11" ht="13.5" customHeight="1">
      <c r="A47" s="308"/>
      <c r="B47" s="304" t="s">
        <v>205</v>
      </c>
      <c r="C47" s="288">
        <v>1008</v>
      </c>
      <c r="D47" s="287">
        <v>240</v>
      </c>
      <c r="E47" s="287">
        <v>19</v>
      </c>
      <c r="F47" s="287">
        <v>17.2</v>
      </c>
      <c r="G47" s="287">
        <v>0.6</v>
      </c>
      <c r="H47" s="287">
        <v>0</v>
      </c>
      <c r="I47" s="287" t="s">
        <v>446</v>
      </c>
      <c r="J47" s="287" t="s">
        <v>446</v>
      </c>
      <c r="K47" s="304">
        <v>70</v>
      </c>
    </row>
    <row r="48" spans="1:11" ht="13.5" customHeight="1">
      <c r="A48" s="308"/>
      <c r="B48" s="304" t="s">
        <v>210</v>
      </c>
      <c r="C48" s="288">
        <v>1046</v>
      </c>
      <c r="D48" s="287">
        <v>249</v>
      </c>
      <c r="E48" s="287">
        <v>19.7</v>
      </c>
      <c r="F48" s="287">
        <v>17.8</v>
      </c>
      <c r="G48" s="287">
        <v>0.6</v>
      </c>
      <c r="H48" s="287">
        <v>0</v>
      </c>
      <c r="I48" s="287" t="s">
        <v>446</v>
      </c>
      <c r="J48" s="287" t="s">
        <v>446</v>
      </c>
      <c r="K48" s="304">
        <v>70</v>
      </c>
    </row>
    <row r="49" spans="1:11" ht="13.5" customHeight="1">
      <c r="A49" s="308"/>
      <c r="B49" s="305" t="s">
        <v>762</v>
      </c>
      <c r="C49" s="302">
        <v>588</v>
      </c>
      <c r="D49" s="289">
        <v>140</v>
      </c>
      <c r="E49" s="289">
        <v>20</v>
      </c>
      <c r="F49" s="289">
        <v>6</v>
      </c>
      <c r="G49" s="289">
        <v>0.6</v>
      </c>
      <c r="H49" s="289">
        <v>0</v>
      </c>
      <c r="I49" s="289" t="s">
        <v>446</v>
      </c>
      <c r="J49" s="289" t="s">
        <v>446</v>
      </c>
      <c r="K49" s="305">
        <v>70</v>
      </c>
    </row>
    <row r="50" spans="1:11" ht="13.5" customHeight="1">
      <c r="A50" s="308"/>
      <c r="B50" s="304" t="s">
        <v>204</v>
      </c>
      <c r="C50" s="288">
        <v>819</v>
      </c>
      <c r="D50" s="287">
        <v>196</v>
      </c>
      <c r="E50" s="287">
        <v>16</v>
      </c>
      <c r="F50" s="287">
        <v>13</v>
      </c>
      <c r="G50" s="287">
        <v>4</v>
      </c>
      <c r="H50" s="287">
        <v>0</v>
      </c>
      <c r="I50" s="287">
        <v>4.7</v>
      </c>
      <c r="J50" s="287">
        <v>1.1</v>
      </c>
      <c r="K50" s="304">
        <v>108</v>
      </c>
    </row>
    <row r="51" spans="1:11" ht="13.5" customHeight="1" thickBot="1">
      <c r="A51" s="308"/>
      <c r="B51" s="304" t="s">
        <v>679</v>
      </c>
      <c r="C51" s="288">
        <v>1105</v>
      </c>
      <c r="D51" s="287">
        <v>263</v>
      </c>
      <c r="E51" s="287">
        <v>16</v>
      </c>
      <c r="F51" s="287">
        <v>21</v>
      </c>
      <c r="G51" s="287">
        <v>0.5</v>
      </c>
      <c r="H51" s="287">
        <v>0</v>
      </c>
      <c r="I51" s="287" t="s">
        <v>446</v>
      </c>
      <c r="J51" s="287" t="s">
        <v>446</v>
      </c>
      <c r="K51" s="304">
        <v>108</v>
      </c>
    </row>
    <row r="52" spans="1:11" ht="13.5" customHeight="1" thickBot="1">
      <c r="A52" s="308"/>
      <c r="B52" s="599" t="s">
        <v>212</v>
      </c>
      <c r="C52" s="599"/>
      <c r="D52" s="599"/>
      <c r="E52" s="599"/>
      <c r="F52" s="599"/>
      <c r="G52" s="599"/>
      <c r="H52" s="599"/>
      <c r="I52" s="599"/>
      <c r="J52" s="599"/>
      <c r="K52" s="600"/>
    </row>
    <row r="53" spans="1:11" ht="13.5" customHeight="1">
      <c r="A53" s="308"/>
      <c r="B53" s="304" t="s">
        <v>764</v>
      </c>
      <c r="C53" s="288">
        <v>755</v>
      </c>
      <c r="D53" s="287">
        <v>180</v>
      </c>
      <c r="E53" s="287">
        <v>21</v>
      </c>
      <c r="F53" s="287">
        <v>10.9</v>
      </c>
      <c r="G53" s="287">
        <v>0</v>
      </c>
      <c r="H53" s="287">
        <v>0</v>
      </c>
      <c r="I53" s="287">
        <v>3.6</v>
      </c>
      <c r="J53" s="287">
        <v>1</v>
      </c>
      <c r="K53" s="304">
        <v>77</v>
      </c>
    </row>
    <row r="54" spans="1:11" ht="13.5" customHeight="1">
      <c r="A54" s="308"/>
      <c r="B54" s="304" t="s">
        <v>765</v>
      </c>
      <c r="C54" s="288">
        <v>685</v>
      </c>
      <c r="D54" s="287">
        <v>163</v>
      </c>
      <c r="E54" s="287">
        <v>21</v>
      </c>
      <c r="F54" s="287">
        <v>8.1</v>
      </c>
      <c r="G54" s="287">
        <v>0.4</v>
      </c>
      <c r="H54" s="287">
        <v>0</v>
      </c>
      <c r="I54" s="287" t="s">
        <v>446</v>
      </c>
      <c r="J54" s="287" t="s">
        <v>446</v>
      </c>
      <c r="K54" s="304">
        <v>60</v>
      </c>
    </row>
    <row r="55" spans="1:11" ht="13.5" customHeight="1">
      <c r="A55" s="308"/>
      <c r="B55" s="304" t="s">
        <v>501</v>
      </c>
      <c r="C55" s="288">
        <v>1415</v>
      </c>
      <c r="D55" s="287">
        <v>337</v>
      </c>
      <c r="E55" s="287">
        <v>16</v>
      </c>
      <c r="F55" s="287">
        <v>29</v>
      </c>
      <c r="G55" s="287">
        <v>0.3</v>
      </c>
      <c r="H55" s="287">
        <v>0</v>
      </c>
      <c r="I55" s="287" t="s">
        <v>446</v>
      </c>
      <c r="J55" s="287" t="s">
        <v>446</v>
      </c>
      <c r="K55" s="304">
        <v>70</v>
      </c>
    </row>
    <row r="56" spans="1:11" ht="13.5" customHeight="1">
      <c r="A56" s="308"/>
      <c r="B56" s="304" t="s">
        <v>213</v>
      </c>
      <c r="C56" s="288">
        <v>1852</v>
      </c>
      <c r="D56" s="287">
        <v>441</v>
      </c>
      <c r="E56" s="287">
        <v>12</v>
      </c>
      <c r="F56" s="287">
        <v>42</v>
      </c>
      <c r="G56" s="287">
        <v>0.3</v>
      </c>
      <c r="H56" s="287">
        <v>0</v>
      </c>
      <c r="I56" s="287" t="s">
        <v>446</v>
      </c>
      <c r="J56" s="287" t="s">
        <v>446</v>
      </c>
      <c r="K56" s="304">
        <v>80</v>
      </c>
    </row>
    <row r="57" spans="1:11" ht="13.5" customHeight="1">
      <c r="A57" s="308"/>
      <c r="B57" s="304" t="s">
        <v>502</v>
      </c>
      <c r="C57" s="288">
        <v>1239</v>
      </c>
      <c r="D57" s="287">
        <v>295</v>
      </c>
      <c r="E57" s="287">
        <v>17.5</v>
      </c>
      <c r="F57" s="287">
        <v>23.9</v>
      </c>
      <c r="G57" s="287">
        <v>0.3</v>
      </c>
      <c r="H57" s="287">
        <v>0</v>
      </c>
      <c r="I57" s="287" t="s">
        <v>446</v>
      </c>
      <c r="J57" s="287" t="s">
        <v>446</v>
      </c>
      <c r="K57" s="304">
        <v>70</v>
      </c>
    </row>
    <row r="58" spans="1:11" ht="13.5" customHeight="1">
      <c r="A58" s="308"/>
      <c r="B58" s="303" t="s">
        <v>763</v>
      </c>
      <c r="C58" s="301">
        <v>630</v>
      </c>
      <c r="D58" s="290">
        <v>151</v>
      </c>
      <c r="E58" s="290">
        <v>17</v>
      </c>
      <c r="F58" s="290">
        <v>8.8</v>
      </c>
      <c r="G58" s="290">
        <v>1</v>
      </c>
      <c r="H58" s="290">
        <v>0</v>
      </c>
      <c r="I58" s="290">
        <v>3.1</v>
      </c>
      <c r="J58" s="290">
        <v>0.6</v>
      </c>
      <c r="K58" s="303">
        <v>70</v>
      </c>
    </row>
    <row r="59" spans="1:11" ht="13.5" customHeight="1">
      <c r="A59" s="308"/>
      <c r="B59" s="305" t="s">
        <v>766</v>
      </c>
      <c r="C59" s="302"/>
      <c r="D59" s="289">
        <v>220</v>
      </c>
      <c r="E59" s="289">
        <v>17</v>
      </c>
      <c r="F59" s="289">
        <v>16</v>
      </c>
      <c r="G59" s="289">
        <v>1</v>
      </c>
      <c r="H59" s="287">
        <v>0</v>
      </c>
      <c r="I59" s="287" t="s">
        <v>446</v>
      </c>
      <c r="J59" s="287" t="s">
        <v>446</v>
      </c>
      <c r="K59" s="304" t="s">
        <v>446</v>
      </c>
    </row>
    <row r="60" spans="1:11" ht="13.5" customHeight="1">
      <c r="A60" s="308"/>
      <c r="B60" s="305" t="s">
        <v>503</v>
      </c>
      <c r="C60" s="302"/>
      <c r="D60" s="289">
        <v>296</v>
      </c>
      <c r="E60" s="289">
        <v>17</v>
      </c>
      <c r="F60" s="289">
        <v>25.3</v>
      </c>
      <c r="G60" s="289">
        <v>0.3</v>
      </c>
      <c r="H60" s="287">
        <v>0</v>
      </c>
      <c r="I60" s="287" t="s">
        <v>446</v>
      </c>
      <c r="J60" s="287" t="s">
        <v>446</v>
      </c>
      <c r="K60" s="304" t="s">
        <v>446</v>
      </c>
    </row>
    <row r="61" spans="1:11" ht="13.5" customHeight="1" thickBot="1">
      <c r="A61" s="308"/>
      <c r="B61" s="305" t="s">
        <v>214</v>
      </c>
      <c r="C61" s="302">
        <v>537</v>
      </c>
      <c r="D61" s="289">
        <v>128</v>
      </c>
      <c r="E61" s="289">
        <v>22</v>
      </c>
      <c r="F61" s="289">
        <v>4.4</v>
      </c>
      <c r="G61" s="289">
        <v>0</v>
      </c>
      <c r="H61" s="289">
        <v>0</v>
      </c>
      <c r="I61" s="289">
        <v>1.5</v>
      </c>
      <c r="J61" s="289">
        <v>0.4</v>
      </c>
      <c r="K61" s="305">
        <v>60</v>
      </c>
    </row>
    <row r="62" spans="1:11" ht="13.5" customHeight="1" thickBot="1">
      <c r="A62" s="308"/>
      <c r="B62" s="599" t="s">
        <v>678</v>
      </c>
      <c r="C62" s="599"/>
      <c r="D62" s="599"/>
      <c r="E62" s="599"/>
      <c r="F62" s="599"/>
      <c r="G62" s="599"/>
      <c r="H62" s="599"/>
      <c r="I62" s="599"/>
      <c r="J62" s="599"/>
      <c r="K62" s="600"/>
    </row>
    <row r="63" spans="1:11" ht="13.5" customHeight="1">
      <c r="A63" s="308"/>
      <c r="B63" s="304" t="s">
        <v>767</v>
      </c>
      <c r="C63" s="288">
        <v>499</v>
      </c>
      <c r="D63" s="287">
        <v>119</v>
      </c>
      <c r="E63" s="287">
        <v>21</v>
      </c>
      <c r="F63" s="287">
        <v>3.8</v>
      </c>
      <c r="G63" s="287">
        <v>0</v>
      </c>
      <c r="H63" s="287">
        <v>0</v>
      </c>
      <c r="I63" s="287">
        <v>1.3</v>
      </c>
      <c r="J63" s="287">
        <v>0.4</v>
      </c>
      <c r="K63" s="304">
        <v>78</v>
      </c>
    </row>
    <row r="64" spans="1:11" ht="13.5" customHeight="1">
      <c r="A64" s="308"/>
      <c r="B64" s="303" t="s">
        <v>769</v>
      </c>
      <c r="C64" s="301">
        <v>613</v>
      </c>
      <c r="D64" s="290">
        <v>147</v>
      </c>
      <c r="E64" s="290">
        <v>19</v>
      </c>
      <c r="F64" s="290">
        <v>7.8</v>
      </c>
      <c r="G64" s="290">
        <v>0</v>
      </c>
      <c r="H64" s="290">
        <v>0</v>
      </c>
      <c r="I64" s="290">
        <v>2.4</v>
      </c>
      <c r="J64" s="290">
        <v>0.9</v>
      </c>
      <c r="K64" s="303">
        <v>70</v>
      </c>
    </row>
    <row r="65" spans="1:11" ht="13.5" customHeight="1">
      <c r="A65" s="308"/>
      <c r="B65" s="304" t="s">
        <v>83</v>
      </c>
      <c r="C65" s="288">
        <v>511</v>
      </c>
      <c r="D65" s="287">
        <v>122</v>
      </c>
      <c r="E65" s="287">
        <v>21</v>
      </c>
      <c r="F65" s="287">
        <v>4.4</v>
      </c>
      <c r="G65" s="287">
        <v>0</v>
      </c>
      <c r="H65" s="287">
        <v>0</v>
      </c>
      <c r="I65" s="287">
        <v>1.4</v>
      </c>
      <c r="J65" s="287">
        <v>0.4</v>
      </c>
      <c r="K65" s="304">
        <v>70</v>
      </c>
    </row>
    <row r="66" spans="1:11" ht="13.5" customHeight="1">
      <c r="A66" s="308"/>
      <c r="B66" s="304" t="s">
        <v>768</v>
      </c>
      <c r="C66" s="288">
        <v>429</v>
      </c>
      <c r="D66" s="287">
        <v>103</v>
      </c>
      <c r="E66" s="287">
        <v>22</v>
      </c>
      <c r="F66" s="287">
        <v>1.6</v>
      </c>
      <c r="G66" s="287">
        <v>0</v>
      </c>
      <c r="H66" s="287">
        <v>0</v>
      </c>
      <c r="I66" s="287">
        <v>0.4</v>
      </c>
      <c r="J66" s="287">
        <v>0.2</v>
      </c>
      <c r="K66" s="304">
        <v>65</v>
      </c>
    </row>
    <row r="67" spans="1:11" ht="13.5" customHeight="1">
      <c r="A67" s="308"/>
      <c r="B67" s="305" t="s">
        <v>771</v>
      </c>
      <c r="C67" s="302">
        <v>787</v>
      </c>
      <c r="D67" s="289">
        <v>188</v>
      </c>
      <c r="E67" s="289">
        <v>19</v>
      </c>
      <c r="F67" s="289">
        <v>12.5</v>
      </c>
      <c r="G67" s="289">
        <v>0</v>
      </c>
      <c r="H67" s="289">
        <v>0</v>
      </c>
      <c r="I67" s="289">
        <v>5.4</v>
      </c>
      <c r="J67" s="289">
        <v>0.5</v>
      </c>
      <c r="K67" s="305">
        <v>60</v>
      </c>
    </row>
    <row r="68" spans="1:11" ht="13.5" customHeight="1" thickBot="1">
      <c r="A68" s="308"/>
      <c r="B68" s="304" t="s">
        <v>770</v>
      </c>
      <c r="C68" s="288">
        <v>756</v>
      </c>
      <c r="D68" s="287">
        <v>181</v>
      </c>
      <c r="E68" s="287">
        <v>17</v>
      </c>
      <c r="F68" s="287">
        <v>11.6</v>
      </c>
      <c r="G68" s="287">
        <v>2</v>
      </c>
      <c r="H68" s="287">
        <v>0</v>
      </c>
      <c r="I68" s="287">
        <v>4.2</v>
      </c>
      <c r="J68" s="287">
        <v>0.9</v>
      </c>
      <c r="K68" s="304">
        <v>100</v>
      </c>
    </row>
    <row r="69" spans="1:11" ht="13.5" customHeight="1" thickBot="1">
      <c r="A69" s="308"/>
      <c r="B69" s="599" t="s">
        <v>215</v>
      </c>
      <c r="C69" s="599"/>
      <c r="D69" s="599"/>
      <c r="E69" s="599"/>
      <c r="F69" s="599"/>
      <c r="G69" s="599"/>
      <c r="H69" s="599"/>
      <c r="I69" s="599"/>
      <c r="J69" s="599"/>
      <c r="K69" s="600"/>
    </row>
    <row r="70" spans="1:11" ht="13.5" customHeight="1">
      <c r="A70" s="308"/>
      <c r="B70" s="303" t="s">
        <v>216</v>
      </c>
      <c r="C70" s="301">
        <v>724</v>
      </c>
      <c r="D70" s="290">
        <v>173</v>
      </c>
      <c r="E70" s="290">
        <v>20</v>
      </c>
      <c r="F70" s="290">
        <v>10.5</v>
      </c>
      <c r="G70" s="290">
        <v>0</v>
      </c>
      <c r="H70" s="290">
        <v>0</v>
      </c>
      <c r="I70" s="290">
        <v>4</v>
      </c>
      <c r="J70" s="290">
        <v>0.7</v>
      </c>
      <c r="K70" s="303">
        <v>84</v>
      </c>
    </row>
    <row r="71" spans="1:11" ht="13.5" customHeight="1">
      <c r="A71" s="308"/>
      <c r="B71" s="304" t="s">
        <v>217</v>
      </c>
      <c r="C71" s="288">
        <v>891</v>
      </c>
      <c r="D71" s="287">
        <v>213</v>
      </c>
      <c r="E71" s="287">
        <v>18</v>
      </c>
      <c r="F71" s="287">
        <v>15.6</v>
      </c>
      <c r="G71" s="287">
        <v>0</v>
      </c>
      <c r="H71" s="287">
        <v>0</v>
      </c>
      <c r="I71" s="287">
        <v>6.3</v>
      </c>
      <c r="J71" s="287">
        <v>0.8</v>
      </c>
      <c r="K71" s="304">
        <v>66</v>
      </c>
    </row>
    <row r="72" spans="1:11" ht="13.5" customHeight="1" thickBot="1">
      <c r="A72" s="308"/>
      <c r="B72" s="305" t="s">
        <v>203</v>
      </c>
      <c r="C72" s="302">
        <v>469</v>
      </c>
      <c r="D72" s="289">
        <v>112</v>
      </c>
      <c r="E72" s="289">
        <v>20</v>
      </c>
      <c r="F72" s="289">
        <v>3.4</v>
      </c>
      <c r="G72" s="289">
        <v>0</v>
      </c>
      <c r="H72" s="289">
        <v>0</v>
      </c>
      <c r="I72" s="289">
        <v>1.3</v>
      </c>
      <c r="J72" s="289">
        <v>0.2</v>
      </c>
      <c r="K72" s="305">
        <v>66</v>
      </c>
    </row>
    <row r="73" spans="1:11" ht="13.5" customHeight="1" thickBot="1">
      <c r="A73" s="308"/>
      <c r="B73" s="599" t="s">
        <v>218</v>
      </c>
      <c r="C73" s="599"/>
      <c r="D73" s="599"/>
      <c r="E73" s="599"/>
      <c r="F73" s="599"/>
      <c r="G73" s="599"/>
      <c r="H73" s="599"/>
      <c r="I73" s="599"/>
      <c r="J73" s="599"/>
      <c r="K73" s="600"/>
    </row>
    <row r="74" spans="1:11" ht="13.5" customHeight="1">
      <c r="A74" s="308"/>
      <c r="B74" s="303" t="s">
        <v>219</v>
      </c>
      <c r="C74" s="301">
        <v>509</v>
      </c>
      <c r="D74" s="290">
        <v>122</v>
      </c>
      <c r="E74" s="290">
        <v>22</v>
      </c>
      <c r="F74" s="290">
        <v>3.6</v>
      </c>
      <c r="G74" s="290">
        <v>0</v>
      </c>
      <c r="H74" s="290">
        <v>0</v>
      </c>
      <c r="I74" s="290">
        <v>1.6</v>
      </c>
      <c r="J74" s="290">
        <v>0.2</v>
      </c>
      <c r="K74" s="303">
        <v>70</v>
      </c>
    </row>
    <row r="75" spans="1:11" ht="13.5" customHeight="1">
      <c r="A75" s="308"/>
      <c r="B75" s="304" t="s">
        <v>220</v>
      </c>
      <c r="C75" s="288">
        <v>517</v>
      </c>
      <c r="D75" s="287">
        <v>123</v>
      </c>
      <c r="E75" s="287">
        <v>20.7</v>
      </c>
      <c r="F75" s="287">
        <v>3.9</v>
      </c>
      <c r="G75" s="287">
        <v>0.6</v>
      </c>
      <c r="H75" s="287">
        <v>0</v>
      </c>
      <c r="I75" s="287" t="s">
        <v>446</v>
      </c>
      <c r="J75" s="287" t="s">
        <v>446</v>
      </c>
      <c r="K75" s="304">
        <v>110</v>
      </c>
    </row>
    <row r="76" spans="1:11" ht="13.5" customHeight="1">
      <c r="A76" s="308"/>
      <c r="B76" s="304" t="s">
        <v>221</v>
      </c>
      <c r="C76" s="288">
        <v>454</v>
      </c>
      <c r="D76" s="287">
        <v>108</v>
      </c>
      <c r="E76" s="287">
        <v>20</v>
      </c>
      <c r="F76" s="287">
        <v>3.4</v>
      </c>
      <c r="G76" s="287">
        <v>0</v>
      </c>
      <c r="H76" s="287">
        <v>0</v>
      </c>
      <c r="I76" s="287">
        <v>1.5</v>
      </c>
      <c r="J76" s="287">
        <v>0.2</v>
      </c>
      <c r="K76" s="304">
        <v>65</v>
      </c>
    </row>
    <row r="77" spans="1:11" ht="13.5" customHeight="1" thickBot="1">
      <c r="A77" s="308"/>
      <c r="B77" s="305" t="s">
        <v>222</v>
      </c>
      <c r="C77" s="302">
        <v>482</v>
      </c>
      <c r="D77" s="289">
        <v>115</v>
      </c>
      <c r="E77" s="289">
        <v>22</v>
      </c>
      <c r="F77" s="289">
        <v>3</v>
      </c>
      <c r="G77" s="289">
        <v>0</v>
      </c>
      <c r="H77" s="289">
        <v>0</v>
      </c>
      <c r="I77" s="289">
        <v>1</v>
      </c>
      <c r="J77" s="289">
        <v>0.8</v>
      </c>
      <c r="K77" s="305">
        <v>65</v>
      </c>
    </row>
    <row r="78" spans="1:11" ht="13.5" customHeight="1" thickBot="1">
      <c r="A78" s="609" t="s">
        <v>223</v>
      </c>
      <c r="B78" s="610"/>
      <c r="C78" s="610"/>
      <c r="D78" s="610"/>
      <c r="E78" s="610"/>
      <c r="F78" s="610"/>
      <c r="G78" s="610"/>
      <c r="H78" s="610"/>
      <c r="I78" s="610"/>
      <c r="J78" s="610"/>
      <c r="K78" s="611"/>
    </row>
    <row r="79" spans="1:11" ht="13.5" customHeight="1" thickBot="1">
      <c r="A79" s="308"/>
      <c r="B79" s="599" t="s">
        <v>224</v>
      </c>
      <c r="C79" s="599"/>
      <c r="D79" s="599"/>
      <c r="E79" s="599"/>
      <c r="F79" s="599"/>
      <c r="G79" s="599"/>
      <c r="H79" s="599"/>
      <c r="I79" s="599"/>
      <c r="J79" s="599"/>
      <c r="K79" s="600"/>
    </row>
    <row r="80" spans="1:11" ht="13.5" customHeight="1">
      <c r="A80" s="308"/>
      <c r="B80" s="303" t="s">
        <v>497</v>
      </c>
      <c r="C80" s="301"/>
      <c r="D80" s="290">
        <v>124</v>
      </c>
      <c r="E80" s="290">
        <v>22.8</v>
      </c>
      <c r="F80" s="290">
        <v>3.1</v>
      </c>
      <c r="G80" s="290">
        <v>0.5</v>
      </c>
      <c r="H80" s="290">
        <v>0</v>
      </c>
      <c r="I80" s="287" t="s">
        <v>446</v>
      </c>
      <c r="J80" s="287" t="s">
        <v>446</v>
      </c>
      <c r="K80" s="304" t="s">
        <v>446</v>
      </c>
    </row>
    <row r="81" spans="1:11" ht="13.5" customHeight="1">
      <c r="A81" s="308"/>
      <c r="B81" s="303" t="s">
        <v>225</v>
      </c>
      <c r="C81" s="301">
        <v>769</v>
      </c>
      <c r="D81" s="290">
        <v>184</v>
      </c>
      <c r="E81" s="290">
        <v>18</v>
      </c>
      <c r="F81" s="290">
        <v>12.6</v>
      </c>
      <c r="G81" s="290">
        <v>0</v>
      </c>
      <c r="H81" s="290">
        <v>0</v>
      </c>
      <c r="I81" s="290">
        <v>3.5</v>
      </c>
      <c r="J81" s="290">
        <v>1.9</v>
      </c>
      <c r="K81" s="303">
        <v>80</v>
      </c>
    </row>
    <row r="82" spans="1:11" ht="13.5" customHeight="1">
      <c r="A82" s="308"/>
      <c r="B82" s="304" t="s">
        <v>228</v>
      </c>
      <c r="C82" s="288">
        <v>440</v>
      </c>
      <c r="D82" s="287">
        <v>105</v>
      </c>
      <c r="E82" s="287">
        <v>23</v>
      </c>
      <c r="F82" s="287">
        <v>1.2</v>
      </c>
      <c r="G82" s="287">
        <v>0</v>
      </c>
      <c r="H82" s="287">
        <v>0</v>
      </c>
      <c r="I82" s="287">
        <v>0.4</v>
      </c>
      <c r="J82" s="287">
        <v>0.3</v>
      </c>
      <c r="K82" s="304">
        <v>44</v>
      </c>
    </row>
    <row r="83" spans="1:11" ht="13.5" customHeight="1">
      <c r="A83" s="308"/>
      <c r="B83" s="304" t="s">
        <v>227</v>
      </c>
      <c r="C83" s="288">
        <v>510</v>
      </c>
      <c r="D83" s="287">
        <v>122</v>
      </c>
      <c r="E83" s="287">
        <v>20</v>
      </c>
      <c r="F83" s="287">
        <v>4.8</v>
      </c>
      <c r="G83" s="287">
        <v>0</v>
      </c>
      <c r="H83" s="287">
        <v>0</v>
      </c>
      <c r="I83" s="287" t="s">
        <v>446</v>
      </c>
      <c r="J83" s="287">
        <v>0.6</v>
      </c>
      <c r="K83" s="304">
        <v>100</v>
      </c>
    </row>
    <row r="84" spans="1:11" ht="13.5" customHeight="1">
      <c r="A84" s="308"/>
      <c r="B84" s="304" t="s">
        <v>498</v>
      </c>
      <c r="C84" s="288"/>
      <c r="D84" s="287">
        <v>191</v>
      </c>
      <c r="E84" s="287">
        <v>19</v>
      </c>
      <c r="F84" s="287">
        <v>12</v>
      </c>
      <c r="G84" s="287">
        <v>0.4</v>
      </c>
      <c r="H84" s="287">
        <v>0</v>
      </c>
      <c r="I84" s="287" t="s">
        <v>446</v>
      </c>
      <c r="J84" s="287" t="s">
        <v>446</v>
      </c>
      <c r="K84" s="304" t="s">
        <v>446</v>
      </c>
    </row>
    <row r="85" spans="1:11" ht="13.5" customHeight="1">
      <c r="A85" s="308"/>
      <c r="B85" s="304" t="s">
        <v>226</v>
      </c>
      <c r="C85" s="288">
        <v>853</v>
      </c>
      <c r="D85" s="287">
        <v>203</v>
      </c>
      <c r="E85" s="287">
        <v>18.5</v>
      </c>
      <c r="F85" s="287">
        <v>13.6</v>
      </c>
      <c r="G85" s="287">
        <v>0.3</v>
      </c>
      <c r="H85" s="287">
        <v>0</v>
      </c>
      <c r="I85" s="287" t="s">
        <v>446</v>
      </c>
      <c r="J85" s="287" t="s">
        <v>446</v>
      </c>
      <c r="K85" s="304">
        <v>86</v>
      </c>
    </row>
    <row r="86" spans="1:11" ht="13.5" customHeight="1">
      <c r="A86" s="308"/>
      <c r="B86" s="305" t="s">
        <v>499</v>
      </c>
      <c r="C86" s="302"/>
      <c r="D86" s="289">
        <v>169</v>
      </c>
      <c r="E86" s="289">
        <v>20.5</v>
      </c>
      <c r="F86" s="289">
        <v>9.5</v>
      </c>
      <c r="G86" s="289">
        <v>0.4</v>
      </c>
      <c r="H86" s="289">
        <v>0</v>
      </c>
      <c r="I86" s="289"/>
      <c r="J86" s="289"/>
      <c r="K86" s="305"/>
    </row>
    <row r="87" spans="1:11" ht="13.5" customHeight="1">
      <c r="A87" s="308"/>
      <c r="B87" s="304" t="s">
        <v>758</v>
      </c>
      <c r="C87" s="288">
        <v>452</v>
      </c>
      <c r="D87" s="287">
        <v>108</v>
      </c>
      <c r="E87" s="287">
        <v>24</v>
      </c>
      <c r="F87" s="287">
        <v>1.3</v>
      </c>
      <c r="G87" s="287">
        <v>0</v>
      </c>
      <c r="H87" s="287">
        <v>0</v>
      </c>
      <c r="I87" s="287">
        <v>0.3</v>
      </c>
      <c r="J87" s="287">
        <v>0.3</v>
      </c>
      <c r="K87" s="304">
        <v>37</v>
      </c>
    </row>
    <row r="88" spans="1:11" ht="13.5" customHeight="1" thickBot="1">
      <c r="A88" s="308"/>
      <c r="B88" s="313" t="s">
        <v>500</v>
      </c>
      <c r="C88" s="314"/>
      <c r="D88" s="315">
        <v>140</v>
      </c>
      <c r="E88" s="315">
        <v>19</v>
      </c>
      <c r="F88" s="315">
        <v>6.5</v>
      </c>
      <c r="G88" s="315">
        <v>0.4</v>
      </c>
      <c r="H88" s="315">
        <v>0</v>
      </c>
      <c r="I88" s="315" t="s">
        <v>446</v>
      </c>
      <c r="J88" s="315" t="s">
        <v>446</v>
      </c>
      <c r="K88" s="313" t="s">
        <v>446</v>
      </c>
    </row>
    <row r="89" spans="1:11" ht="13.5" customHeight="1" thickBot="1">
      <c r="A89" s="309"/>
      <c r="B89" s="295" t="s">
        <v>229</v>
      </c>
      <c r="C89" s="292"/>
      <c r="D89" s="292"/>
      <c r="E89" s="292"/>
      <c r="F89" s="292"/>
      <c r="G89" s="292"/>
      <c r="H89" s="292"/>
      <c r="I89" s="292"/>
      <c r="J89" s="292"/>
      <c r="K89" s="310"/>
    </row>
    <row r="90" spans="1:11" ht="13.5" customHeight="1">
      <c r="A90" s="308"/>
      <c r="B90" s="303" t="s">
        <v>670</v>
      </c>
      <c r="C90" s="301">
        <v>538</v>
      </c>
      <c r="D90" s="290">
        <v>128</v>
      </c>
      <c r="E90" s="290">
        <v>20</v>
      </c>
      <c r="F90" s="290">
        <v>3.7</v>
      </c>
      <c r="G90" s="290">
        <v>3</v>
      </c>
      <c r="H90" s="290">
        <v>0</v>
      </c>
      <c r="I90" s="290" t="s">
        <v>446</v>
      </c>
      <c r="J90" s="290" t="s">
        <v>446</v>
      </c>
      <c r="K90" s="303">
        <v>490</v>
      </c>
    </row>
    <row r="91" spans="1:11" ht="13.5" customHeight="1">
      <c r="A91" s="308"/>
      <c r="B91" s="304" t="s">
        <v>504</v>
      </c>
      <c r="C91" s="288">
        <v>547</v>
      </c>
      <c r="D91" s="287">
        <v>131</v>
      </c>
      <c r="E91" s="287">
        <v>21</v>
      </c>
      <c r="F91" s="287">
        <v>4.9</v>
      </c>
      <c r="G91" s="287">
        <v>1</v>
      </c>
      <c r="H91" s="287">
        <v>0</v>
      </c>
      <c r="I91" s="287">
        <v>1.7</v>
      </c>
      <c r="J91" s="287">
        <v>1.4</v>
      </c>
      <c r="K91" s="304">
        <v>354</v>
      </c>
    </row>
    <row r="92" spans="1:11" ht="13.5" customHeight="1">
      <c r="A92" s="308"/>
      <c r="B92" s="304" t="s">
        <v>230</v>
      </c>
      <c r="C92" s="288">
        <v>706</v>
      </c>
      <c r="D92" s="287">
        <v>168</v>
      </c>
      <c r="E92" s="287">
        <v>15.9</v>
      </c>
      <c r="F92" s="287">
        <v>11.2</v>
      </c>
      <c r="G92" s="287">
        <v>0</v>
      </c>
      <c r="H92" s="287">
        <v>0</v>
      </c>
      <c r="I92" s="287" t="s">
        <v>446</v>
      </c>
      <c r="J92" s="287" t="s">
        <v>446</v>
      </c>
      <c r="K92" s="304" t="s">
        <v>446</v>
      </c>
    </row>
    <row r="93" spans="1:11" ht="13.5" customHeight="1">
      <c r="A93" s="308"/>
      <c r="B93" s="305" t="s">
        <v>505</v>
      </c>
      <c r="C93" s="302"/>
      <c r="D93" s="289">
        <v>117</v>
      </c>
      <c r="E93" s="289">
        <v>9</v>
      </c>
      <c r="F93" s="289">
        <v>8.6</v>
      </c>
      <c r="G93" s="289">
        <v>0</v>
      </c>
      <c r="H93" s="287">
        <v>0</v>
      </c>
      <c r="I93" s="287" t="s">
        <v>446</v>
      </c>
      <c r="J93" s="287" t="s">
        <v>446</v>
      </c>
      <c r="K93" s="304" t="s">
        <v>446</v>
      </c>
    </row>
    <row r="94" spans="1:11" ht="13.5" customHeight="1" thickBot="1">
      <c r="A94" s="308"/>
      <c r="B94" s="305" t="s">
        <v>231</v>
      </c>
      <c r="C94" s="302">
        <v>469</v>
      </c>
      <c r="D94" s="289">
        <v>112</v>
      </c>
      <c r="E94" s="289">
        <v>16</v>
      </c>
      <c r="F94" s="289">
        <v>5</v>
      </c>
      <c r="G94" s="289">
        <v>1</v>
      </c>
      <c r="H94" s="289">
        <v>0</v>
      </c>
      <c r="I94" s="289">
        <v>2.2</v>
      </c>
      <c r="J94" s="289">
        <v>0.3</v>
      </c>
      <c r="K94" s="305">
        <v>364</v>
      </c>
    </row>
    <row r="95" spans="1:11" ht="13.5" customHeight="1" thickBot="1">
      <c r="A95" s="309"/>
      <c r="B95" s="295" t="s">
        <v>170</v>
      </c>
      <c r="C95" s="292"/>
      <c r="D95" s="292"/>
      <c r="E95" s="292"/>
      <c r="F95" s="292"/>
      <c r="G95" s="292"/>
      <c r="H95" s="292"/>
      <c r="I95" s="292"/>
      <c r="J95" s="292"/>
      <c r="K95" s="310"/>
    </row>
    <row r="96" spans="1:11" ht="13.5" customHeight="1">
      <c r="A96" s="308"/>
      <c r="B96" s="304" t="s">
        <v>238</v>
      </c>
      <c r="C96" s="288">
        <v>1982</v>
      </c>
      <c r="D96" s="287">
        <v>472</v>
      </c>
      <c r="E96" s="287">
        <v>19.8</v>
      </c>
      <c r="F96" s="287">
        <v>41.9</v>
      </c>
      <c r="G96" s="287">
        <v>0.3</v>
      </c>
      <c r="H96" s="287">
        <v>0</v>
      </c>
      <c r="I96" s="287" t="s">
        <v>446</v>
      </c>
      <c r="J96" s="287" t="s">
        <v>446</v>
      </c>
      <c r="K96" s="304" t="s">
        <v>446</v>
      </c>
    </row>
    <row r="97" spans="1:11" ht="13.5" customHeight="1">
      <c r="A97" s="308"/>
      <c r="B97" s="304" t="s">
        <v>239</v>
      </c>
      <c r="C97" s="288">
        <v>1449</v>
      </c>
      <c r="D97" s="287">
        <v>345</v>
      </c>
      <c r="E97" s="287">
        <v>16.3</v>
      </c>
      <c r="F97" s="287">
        <v>29.8</v>
      </c>
      <c r="G97" s="287">
        <v>0.3</v>
      </c>
      <c r="H97" s="287">
        <v>0</v>
      </c>
      <c r="I97" s="287" t="s">
        <v>446</v>
      </c>
      <c r="J97" s="287" t="s">
        <v>446</v>
      </c>
      <c r="K97" s="304" t="s">
        <v>446</v>
      </c>
    </row>
    <row r="98" spans="1:11" ht="13.5" customHeight="1">
      <c r="A98" s="308"/>
      <c r="B98" s="304" t="s">
        <v>237</v>
      </c>
      <c r="C98" s="288">
        <v>2054</v>
      </c>
      <c r="D98" s="287">
        <v>489</v>
      </c>
      <c r="E98" s="287">
        <v>17</v>
      </c>
      <c r="F98" s="287">
        <v>45</v>
      </c>
      <c r="G98" s="287">
        <v>0</v>
      </c>
      <c r="H98" s="287">
        <v>0</v>
      </c>
      <c r="I98" s="287" t="s">
        <v>446</v>
      </c>
      <c r="J98" s="287" t="s">
        <v>446</v>
      </c>
      <c r="K98" s="304" t="s">
        <v>446</v>
      </c>
    </row>
    <row r="99" spans="1:11" ht="13.5" customHeight="1">
      <c r="A99" s="308"/>
      <c r="B99" s="303" t="s">
        <v>680</v>
      </c>
      <c r="C99" s="301">
        <v>853</v>
      </c>
      <c r="D99" s="290">
        <v>203</v>
      </c>
      <c r="E99" s="290">
        <v>15</v>
      </c>
      <c r="F99" s="290">
        <v>15</v>
      </c>
      <c r="G99" s="290">
        <v>0.3</v>
      </c>
      <c r="H99" s="290">
        <v>0</v>
      </c>
      <c r="I99" s="290" t="s">
        <v>446</v>
      </c>
      <c r="J99" s="290" t="s">
        <v>446</v>
      </c>
      <c r="K99" s="303">
        <v>95</v>
      </c>
    </row>
    <row r="100" spans="1:11" ht="13.5" customHeight="1">
      <c r="A100" s="308"/>
      <c r="B100" s="304" t="s">
        <v>526</v>
      </c>
      <c r="C100" s="288"/>
      <c r="D100" s="287">
        <v>301</v>
      </c>
      <c r="E100" s="287">
        <v>15.5</v>
      </c>
      <c r="F100" s="287">
        <v>25.4</v>
      </c>
      <c r="G100" s="287">
        <v>0.3</v>
      </c>
      <c r="H100" s="287">
        <v>0</v>
      </c>
      <c r="I100" s="287"/>
      <c r="J100" s="287"/>
      <c r="K100" s="304"/>
    </row>
    <row r="101" spans="1:11" ht="13.5" customHeight="1">
      <c r="A101" s="308"/>
      <c r="B101" s="304" t="s">
        <v>522</v>
      </c>
      <c r="C101" s="288">
        <v>1357</v>
      </c>
      <c r="D101" s="287">
        <v>323</v>
      </c>
      <c r="E101" s="287">
        <v>14.5</v>
      </c>
      <c r="F101" s="287">
        <v>28.3</v>
      </c>
      <c r="G101" s="287">
        <v>0.2</v>
      </c>
      <c r="H101" s="287">
        <v>0</v>
      </c>
      <c r="I101" s="287" t="s">
        <v>446</v>
      </c>
      <c r="J101" s="287" t="s">
        <v>446</v>
      </c>
      <c r="K101" s="304">
        <v>110</v>
      </c>
    </row>
    <row r="102" spans="1:11" ht="13.5" customHeight="1">
      <c r="A102" s="308"/>
      <c r="B102" s="304" t="s">
        <v>527</v>
      </c>
      <c r="C102" s="288"/>
      <c r="D102" s="287">
        <v>511</v>
      </c>
      <c r="E102" s="287">
        <v>23</v>
      </c>
      <c r="F102" s="287">
        <v>45</v>
      </c>
      <c r="G102" s="287">
        <v>0</v>
      </c>
      <c r="H102" s="287">
        <v>0</v>
      </c>
      <c r="I102" s="287" t="s">
        <v>446</v>
      </c>
      <c r="J102" s="287" t="s">
        <v>446</v>
      </c>
      <c r="K102" s="304" t="s">
        <v>446</v>
      </c>
    </row>
    <row r="103" spans="1:11" ht="13.5" customHeight="1">
      <c r="A103" s="308"/>
      <c r="B103" s="304" t="s">
        <v>515</v>
      </c>
      <c r="C103" s="288">
        <v>1289</v>
      </c>
      <c r="D103" s="287">
        <v>307</v>
      </c>
      <c r="E103" s="287">
        <v>14</v>
      </c>
      <c r="F103" s="287">
        <v>23</v>
      </c>
      <c r="G103" s="287">
        <v>8.7</v>
      </c>
      <c r="H103" s="287">
        <v>0</v>
      </c>
      <c r="I103" s="287" t="s">
        <v>446</v>
      </c>
      <c r="J103" s="287" t="s">
        <v>446</v>
      </c>
      <c r="K103" s="304">
        <v>150</v>
      </c>
    </row>
    <row r="104" spans="1:11" ht="13.5" customHeight="1">
      <c r="A104" s="308"/>
      <c r="B104" s="304" t="s">
        <v>516</v>
      </c>
      <c r="C104" s="288">
        <v>1264</v>
      </c>
      <c r="D104" s="287">
        <v>301</v>
      </c>
      <c r="E104" s="287">
        <v>13.1</v>
      </c>
      <c r="F104" s="287">
        <v>23</v>
      </c>
      <c r="G104" s="287">
        <v>8</v>
      </c>
      <c r="H104" s="287">
        <v>0</v>
      </c>
      <c r="I104" s="287" t="s">
        <v>446</v>
      </c>
      <c r="J104" s="287" t="s">
        <v>446</v>
      </c>
      <c r="K104" s="304">
        <v>170</v>
      </c>
    </row>
    <row r="105" spans="1:11" ht="13.5" customHeight="1">
      <c r="A105" s="308"/>
      <c r="B105" s="304" t="s">
        <v>524</v>
      </c>
      <c r="C105" s="288">
        <v>1361</v>
      </c>
      <c r="D105" s="287">
        <v>324</v>
      </c>
      <c r="E105" s="287">
        <v>15.9</v>
      </c>
      <c r="F105" s="287">
        <v>27.7</v>
      </c>
      <c r="G105" s="287">
        <v>0.3</v>
      </c>
      <c r="H105" s="287">
        <v>0</v>
      </c>
      <c r="I105" s="287" t="s">
        <v>446</v>
      </c>
      <c r="J105" s="287" t="s">
        <v>446</v>
      </c>
      <c r="K105" s="304">
        <v>224</v>
      </c>
    </row>
    <row r="106" spans="1:11" ht="13.5" customHeight="1">
      <c r="A106" s="308"/>
      <c r="B106" s="304" t="s">
        <v>519</v>
      </c>
      <c r="C106" s="288">
        <v>1180</v>
      </c>
      <c r="D106" s="287">
        <v>281</v>
      </c>
      <c r="E106" s="287">
        <v>16.3</v>
      </c>
      <c r="F106" s="287">
        <v>22.9</v>
      </c>
      <c r="G106" s="287">
        <v>0.3</v>
      </c>
      <c r="H106" s="287">
        <v>0</v>
      </c>
      <c r="I106" s="287" t="s">
        <v>446</v>
      </c>
      <c r="J106" s="287" t="s">
        <v>446</v>
      </c>
      <c r="K106" s="304" t="s">
        <v>446</v>
      </c>
    </row>
    <row r="107" spans="1:11" ht="13.5" customHeight="1">
      <c r="A107" s="308"/>
      <c r="B107" s="304" t="s">
        <v>240</v>
      </c>
      <c r="C107" s="288">
        <v>1441</v>
      </c>
      <c r="D107" s="287">
        <v>343</v>
      </c>
      <c r="E107" s="287">
        <v>13.7</v>
      </c>
      <c r="F107" s="287">
        <v>30.8</v>
      </c>
      <c r="G107" s="287">
        <v>0.3</v>
      </c>
      <c r="H107" s="287">
        <v>0</v>
      </c>
      <c r="I107" s="287" t="s">
        <v>446</v>
      </c>
      <c r="J107" s="287" t="s">
        <v>446</v>
      </c>
      <c r="K107" s="304" t="s">
        <v>446</v>
      </c>
    </row>
    <row r="108" spans="1:11" ht="13.5" customHeight="1">
      <c r="A108" s="308"/>
      <c r="B108" s="304" t="s">
        <v>520</v>
      </c>
      <c r="C108" s="288">
        <v>1441</v>
      </c>
      <c r="D108" s="287">
        <v>343</v>
      </c>
      <c r="E108" s="287">
        <v>13.7</v>
      </c>
      <c r="F108" s="287">
        <v>30.8</v>
      </c>
      <c r="G108" s="287">
        <v>0.3</v>
      </c>
      <c r="H108" s="287">
        <v>0</v>
      </c>
      <c r="I108" s="287" t="s">
        <v>446</v>
      </c>
      <c r="J108" s="287" t="s">
        <v>446</v>
      </c>
      <c r="K108" s="304" t="s">
        <v>446</v>
      </c>
    </row>
    <row r="109" spans="1:11" ht="13.5" customHeight="1">
      <c r="A109" s="308"/>
      <c r="B109" s="304" t="s">
        <v>517</v>
      </c>
      <c r="C109" s="288"/>
      <c r="D109" s="287">
        <v>349</v>
      </c>
      <c r="E109" s="287">
        <v>12.3</v>
      </c>
      <c r="F109" s="287">
        <v>32</v>
      </c>
      <c r="G109" s="287">
        <v>0.1</v>
      </c>
      <c r="H109" s="287">
        <v>0</v>
      </c>
      <c r="I109" s="287" t="s">
        <v>446</v>
      </c>
      <c r="J109" s="287" t="s">
        <v>446</v>
      </c>
      <c r="K109" s="304" t="s">
        <v>446</v>
      </c>
    </row>
    <row r="110" spans="1:11" ht="13.5" customHeight="1">
      <c r="A110" s="308"/>
      <c r="B110" s="304" t="s">
        <v>681</v>
      </c>
      <c r="C110" s="288">
        <v>920</v>
      </c>
      <c r="D110" s="287">
        <v>219</v>
      </c>
      <c r="E110" s="287">
        <v>11.9</v>
      </c>
      <c r="F110" s="287">
        <v>18.2</v>
      </c>
      <c r="G110" s="287">
        <v>0.2</v>
      </c>
      <c r="H110" s="287">
        <v>0</v>
      </c>
      <c r="I110" s="287" t="s">
        <v>446</v>
      </c>
      <c r="J110" s="287" t="s">
        <v>446</v>
      </c>
      <c r="K110" s="304">
        <v>75</v>
      </c>
    </row>
    <row r="111" spans="1:11" ht="13.5" customHeight="1">
      <c r="A111" s="308"/>
      <c r="B111" s="305" t="s">
        <v>241</v>
      </c>
      <c r="C111" s="302">
        <v>928</v>
      </c>
      <c r="D111" s="289">
        <v>221</v>
      </c>
      <c r="E111" s="289">
        <v>13.3</v>
      </c>
      <c r="F111" s="289">
        <v>17</v>
      </c>
      <c r="G111" s="289">
        <v>2</v>
      </c>
      <c r="H111" s="289">
        <v>0</v>
      </c>
      <c r="I111" s="289" t="s">
        <v>446</v>
      </c>
      <c r="J111" s="289" t="s">
        <v>446</v>
      </c>
      <c r="K111" s="305" t="s">
        <v>446</v>
      </c>
    </row>
    <row r="112" spans="1:11" ht="13.5" customHeight="1">
      <c r="A112" s="308"/>
      <c r="B112" s="304" t="s">
        <v>525</v>
      </c>
      <c r="C112" s="288">
        <v>2234</v>
      </c>
      <c r="D112" s="287">
        <v>532</v>
      </c>
      <c r="E112" s="287">
        <v>25.1</v>
      </c>
      <c r="F112" s="287">
        <v>46.1</v>
      </c>
      <c r="G112" s="287">
        <v>0.3</v>
      </c>
      <c r="H112" s="287">
        <v>0</v>
      </c>
      <c r="I112" s="287" t="s">
        <v>446</v>
      </c>
      <c r="J112" s="287" t="s">
        <v>446</v>
      </c>
      <c r="K112" s="304">
        <v>150</v>
      </c>
    </row>
    <row r="113" spans="1:11" ht="13.5" customHeight="1">
      <c r="A113" s="308"/>
      <c r="B113" s="304" t="s">
        <v>521</v>
      </c>
      <c r="C113" s="288"/>
      <c r="D113" s="287">
        <v>403</v>
      </c>
      <c r="E113" s="287">
        <v>28</v>
      </c>
      <c r="F113" s="287">
        <v>31</v>
      </c>
      <c r="G113" s="287">
        <v>0</v>
      </c>
      <c r="H113" s="287">
        <v>0</v>
      </c>
      <c r="I113" s="287" t="s">
        <v>446</v>
      </c>
      <c r="J113" s="287" t="s">
        <v>446</v>
      </c>
      <c r="K113" s="304" t="s">
        <v>446</v>
      </c>
    </row>
    <row r="114" spans="1:11" ht="13.5" customHeight="1" thickBot="1">
      <c r="A114" s="308"/>
      <c r="B114" s="304" t="s">
        <v>518</v>
      </c>
      <c r="C114" s="288">
        <v>1000</v>
      </c>
      <c r="D114" s="287">
        <v>238</v>
      </c>
      <c r="E114" s="287">
        <v>12.5</v>
      </c>
      <c r="F114" s="287">
        <v>20</v>
      </c>
      <c r="G114" s="287">
        <v>0.2</v>
      </c>
      <c r="H114" s="287">
        <v>0</v>
      </c>
      <c r="I114" s="287" t="s">
        <v>446</v>
      </c>
      <c r="J114" s="287" t="s">
        <v>446</v>
      </c>
      <c r="K114" s="304">
        <v>72</v>
      </c>
    </row>
    <row r="115" spans="1:11" ht="13.5" customHeight="1" thickBot="1">
      <c r="A115" s="308"/>
      <c r="B115" s="601" t="s">
        <v>242</v>
      </c>
      <c r="C115" s="637"/>
      <c r="D115" s="637"/>
      <c r="E115" s="637"/>
      <c r="F115" s="637"/>
      <c r="G115" s="637"/>
      <c r="H115" s="637"/>
      <c r="I115" s="637"/>
      <c r="J115" s="637"/>
      <c r="K115" s="638"/>
    </row>
    <row r="116" spans="1:11" ht="13.5" customHeight="1">
      <c r="A116" s="308"/>
      <c r="B116" s="304" t="s">
        <v>528</v>
      </c>
      <c r="C116" s="288">
        <v>2104</v>
      </c>
      <c r="D116" s="287">
        <v>501</v>
      </c>
      <c r="E116" s="287">
        <v>16.8</v>
      </c>
      <c r="F116" s="287">
        <v>46.5</v>
      </c>
      <c r="G116" s="287">
        <v>0</v>
      </c>
      <c r="H116" s="287">
        <v>0</v>
      </c>
      <c r="I116" s="287">
        <v>18.6</v>
      </c>
      <c r="J116" s="287">
        <v>4.6</v>
      </c>
      <c r="K116" s="304">
        <v>70</v>
      </c>
    </row>
    <row r="117" spans="1:11" ht="13.5" customHeight="1">
      <c r="A117" s="308"/>
      <c r="B117" s="304" t="s">
        <v>243</v>
      </c>
      <c r="C117" s="288">
        <v>2713</v>
      </c>
      <c r="D117" s="287">
        <v>646</v>
      </c>
      <c r="E117" s="287">
        <v>10</v>
      </c>
      <c r="F117" s="287">
        <v>65</v>
      </c>
      <c r="G117" s="287">
        <v>0</v>
      </c>
      <c r="H117" s="287">
        <v>0</v>
      </c>
      <c r="I117" s="287">
        <v>26</v>
      </c>
      <c r="J117" s="287">
        <v>6.5</v>
      </c>
      <c r="K117" s="304">
        <v>140</v>
      </c>
    </row>
    <row r="118" spans="1:11" ht="13.5" customHeight="1">
      <c r="A118" s="308"/>
      <c r="B118" s="303" t="s">
        <v>523</v>
      </c>
      <c r="C118" s="301">
        <v>670</v>
      </c>
      <c r="D118" s="290">
        <v>157</v>
      </c>
      <c r="E118" s="290">
        <v>22.6</v>
      </c>
      <c r="F118" s="290">
        <v>7.1</v>
      </c>
      <c r="G118" s="290">
        <v>0.4</v>
      </c>
      <c r="H118" s="290">
        <v>0</v>
      </c>
      <c r="I118" s="290" t="s">
        <v>446</v>
      </c>
      <c r="J118" s="290" t="s">
        <v>446</v>
      </c>
      <c r="K118" s="303">
        <v>70</v>
      </c>
    </row>
    <row r="119" spans="1:11" ht="13.5" customHeight="1">
      <c r="A119" s="308"/>
      <c r="B119" s="337" t="s">
        <v>800</v>
      </c>
      <c r="C119" s="335"/>
      <c r="D119" s="336">
        <v>101</v>
      </c>
      <c r="E119" s="336">
        <v>22</v>
      </c>
      <c r="F119" s="336">
        <v>1</v>
      </c>
      <c r="G119" s="336">
        <v>1</v>
      </c>
      <c r="H119" s="290">
        <v>0</v>
      </c>
      <c r="I119" s="290" t="s">
        <v>446</v>
      </c>
      <c r="J119" s="290" t="s">
        <v>446</v>
      </c>
      <c r="K119" s="303" t="s">
        <v>446</v>
      </c>
    </row>
    <row r="120" spans="1:11" ht="13.5" customHeight="1">
      <c r="A120" s="308"/>
      <c r="B120" s="305" t="s">
        <v>532</v>
      </c>
      <c r="C120" s="302"/>
      <c r="D120" s="289">
        <v>486</v>
      </c>
      <c r="E120" s="289">
        <v>16.8</v>
      </c>
      <c r="F120" s="289">
        <v>46.5</v>
      </c>
      <c r="G120" s="289">
        <v>0</v>
      </c>
      <c r="H120" s="287">
        <v>0</v>
      </c>
      <c r="I120" s="287" t="s">
        <v>446</v>
      </c>
      <c r="J120" s="287" t="s">
        <v>446</v>
      </c>
      <c r="K120" s="304" t="s">
        <v>446</v>
      </c>
    </row>
    <row r="121" spans="1:11" ht="13.5" customHeight="1">
      <c r="A121" s="308"/>
      <c r="B121" s="305" t="s">
        <v>531</v>
      </c>
      <c r="C121" s="302"/>
      <c r="D121" s="289">
        <v>814</v>
      </c>
      <c r="E121" s="289">
        <v>3.1</v>
      </c>
      <c r="F121" s="289">
        <v>85.9</v>
      </c>
      <c r="G121" s="289">
        <v>0</v>
      </c>
      <c r="H121" s="287">
        <v>0</v>
      </c>
      <c r="I121" s="287" t="s">
        <v>446</v>
      </c>
      <c r="J121" s="287" t="s">
        <v>446</v>
      </c>
      <c r="K121" s="304" t="s">
        <v>446</v>
      </c>
    </row>
    <row r="122" spans="1:11" ht="13.5" customHeight="1">
      <c r="A122" s="308"/>
      <c r="B122" s="305" t="s">
        <v>530</v>
      </c>
      <c r="C122" s="302">
        <v>3072</v>
      </c>
      <c r="D122" s="289">
        <v>716</v>
      </c>
      <c r="E122" s="289">
        <v>9</v>
      </c>
      <c r="F122" s="289">
        <v>73</v>
      </c>
      <c r="G122" s="289">
        <v>0</v>
      </c>
      <c r="H122" s="289">
        <v>0</v>
      </c>
      <c r="I122" s="289">
        <v>29.2</v>
      </c>
      <c r="J122" s="289">
        <v>7.3</v>
      </c>
      <c r="K122" s="305">
        <v>105</v>
      </c>
    </row>
    <row r="123" spans="1:11" ht="13.5" customHeight="1">
      <c r="A123" s="308"/>
      <c r="B123" s="304" t="s">
        <v>84</v>
      </c>
      <c r="C123" s="288">
        <v>2696</v>
      </c>
      <c r="D123" s="287">
        <v>642</v>
      </c>
      <c r="E123" s="287">
        <v>18.1</v>
      </c>
      <c r="F123" s="287">
        <v>61.1</v>
      </c>
      <c r="G123" s="287">
        <v>0</v>
      </c>
      <c r="H123" s="287">
        <v>0</v>
      </c>
      <c r="I123" s="287">
        <v>24.4</v>
      </c>
      <c r="J123" s="287">
        <v>6.1</v>
      </c>
      <c r="K123" s="304">
        <v>70</v>
      </c>
    </row>
    <row r="124" spans="1:11" ht="13.5" customHeight="1" thickBot="1">
      <c r="A124" s="308"/>
      <c r="B124" s="305" t="s">
        <v>533</v>
      </c>
      <c r="C124" s="302"/>
      <c r="D124" s="289">
        <v>823</v>
      </c>
      <c r="E124" s="289">
        <v>12</v>
      </c>
      <c r="F124" s="289">
        <v>83</v>
      </c>
      <c r="G124" s="289">
        <v>0</v>
      </c>
      <c r="H124" s="289">
        <v>0</v>
      </c>
      <c r="I124" s="289" t="s">
        <v>446</v>
      </c>
      <c r="J124" s="289" t="s">
        <v>446</v>
      </c>
      <c r="K124" s="305" t="s">
        <v>446</v>
      </c>
    </row>
    <row r="125" spans="1:11" ht="13.5" customHeight="1" thickBot="1">
      <c r="A125" s="609" t="s">
        <v>87</v>
      </c>
      <c r="B125" s="610"/>
      <c r="C125" s="610"/>
      <c r="D125" s="610"/>
      <c r="E125" s="610"/>
      <c r="F125" s="610"/>
      <c r="G125" s="610"/>
      <c r="H125" s="610"/>
      <c r="I125" s="610"/>
      <c r="J125" s="610"/>
      <c r="K125" s="611"/>
    </row>
    <row r="126" spans="1:11" ht="13.5" customHeight="1" thickBot="1">
      <c r="A126" s="306"/>
      <c r="B126" s="601" t="s">
        <v>86</v>
      </c>
      <c r="C126" s="604"/>
      <c r="D126" s="604"/>
      <c r="E126" s="604"/>
      <c r="F126" s="604"/>
      <c r="G126" s="604"/>
      <c r="H126" s="604"/>
      <c r="I126" s="604"/>
      <c r="J126" s="604"/>
      <c r="K126" s="605"/>
    </row>
    <row r="127" spans="1:11" ht="13.5" customHeight="1">
      <c r="A127" s="308"/>
      <c r="B127" s="303" t="s">
        <v>682</v>
      </c>
      <c r="C127" s="301">
        <v>1239</v>
      </c>
      <c r="D127" s="290">
        <v>295</v>
      </c>
      <c r="E127" s="290">
        <v>15</v>
      </c>
      <c r="F127" s="290">
        <v>25</v>
      </c>
      <c r="G127" s="290">
        <v>0</v>
      </c>
      <c r="H127" s="290">
        <v>0</v>
      </c>
      <c r="I127" s="290">
        <v>9.1</v>
      </c>
      <c r="J127" s="290">
        <v>4</v>
      </c>
      <c r="K127" s="303">
        <v>142</v>
      </c>
    </row>
    <row r="128" spans="1:11" ht="13.5" customHeight="1">
      <c r="A128" s="308"/>
      <c r="B128" s="304" t="s">
        <v>506</v>
      </c>
      <c r="C128" s="288">
        <v>395</v>
      </c>
      <c r="D128" s="287">
        <v>94</v>
      </c>
      <c r="E128" s="287">
        <v>18</v>
      </c>
      <c r="F128" s="287">
        <v>1.9</v>
      </c>
      <c r="G128" s="287">
        <v>0.6</v>
      </c>
      <c r="H128" s="287">
        <v>0</v>
      </c>
      <c r="I128" s="287">
        <v>0.7</v>
      </c>
      <c r="J128" s="287">
        <v>0.5</v>
      </c>
      <c r="K128" s="304" t="s">
        <v>446</v>
      </c>
    </row>
    <row r="129" spans="1:11" ht="13.5" customHeight="1">
      <c r="A129" s="308"/>
      <c r="B129" s="304" t="s">
        <v>249</v>
      </c>
      <c r="C129" s="288">
        <v>296</v>
      </c>
      <c r="D129" s="287">
        <v>71</v>
      </c>
      <c r="E129" s="287">
        <v>17</v>
      </c>
      <c r="F129" s="287">
        <v>0.3</v>
      </c>
      <c r="G129" s="287">
        <v>0</v>
      </c>
      <c r="H129" s="287">
        <v>0</v>
      </c>
      <c r="I129" s="287">
        <v>0.1</v>
      </c>
      <c r="J129" s="287">
        <v>0.1</v>
      </c>
      <c r="K129" s="304">
        <v>50</v>
      </c>
    </row>
    <row r="130" spans="1:11" ht="13.5" customHeight="1">
      <c r="A130" s="308"/>
      <c r="B130" s="304" t="s">
        <v>244</v>
      </c>
      <c r="C130" s="288">
        <v>354</v>
      </c>
      <c r="D130" s="287">
        <v>85</v>
      </c>
      <c r="E130" s="287">
        <v>12</v>
      </c>
      <c r="F130" s="287">
        <v>2.7</v>
      </c>
      <c r="G130" s="287">
        <v>3</v>
      </c>
      <c r="H130" s="287">
        <v>0</v>
      </c>
      <c r="I130" s="287">
        <v>0.5</v>
      </c>
      <c r="J130" s="287">
        <v>0.6</v>
      </c>
      <c r="K130" s="304">
        <v>108</v>
      </c>
    </row>
    <row r="131" spans="1:11" ht="13.5" customHeight="1">
      <c r="A131" s="308"/>
      <c r="B131" s="304" t="s">
        <v>683</v>
      </c>
      <c r="C131" s="288">
        <v>136</v>
      </c>
      <c r="D131" s="287">
        <v>86</v>
      </c>
      <c r="E131" s="287">
        <v>19</v>
      </c>
      <c r="F131" s="287">
        <v>0.8</v>
      </c>
      <c r="G131" s="287">
        <v>0.2</v>
      </c>
      <c r="H131" s="287">
        <v>0</v>
      </c>
      <c r="I131" s="287">
        <v>0.3</v>
      </c>
      <c r="J131" s="287">
        <v>0.2</v>
      </c>
      <c r="K131" s="304">
        <v>30</v>
      </c>
    </row>
    <row r="132" spans="1:11" ht="13.5" customHeight="1">
      <c r="A132" s="308"/>
      <c r="B132" s="304" t="s">
        <v>245</v>
      </c>
      <c r="C132" s="288">
        <v>233</v>
      </c>
      <c r="D132" s="287">
        <v>56</v>
      </c>
      <c r="E132" s="287">
        <v>11</v>
      </c>
      <c r="F132" s="287">
        <v>0.6</v>
      </c>
      <c r="G132" s="287">
        <v>1</v>
      </c>
      <c r="H132" s="287">
        <v>0</v>
      </c>
      <c r="I132" s="287">
        <v>0.1</v>
      </c>
      <c r="J132" s="287">
        <v>0.2</v>
      </c>
      <c r="K132" s="304">
        <v>150</v>
      </c>
    </row>
    <row r="133" spans="1:11" ht="13.5" customHeight="1">
      <c r="A133" s="308"/>
      <c r="B133" s="304" t="s">
        <v>684</v>
      </c>
      <c r="C133" s="288">
        <v>336</v>
      </c>
      <c r="D133" s="287">
        <v>280</v>
      </c>
      <c r="E133" s="287">
        <v>17.5</v>
      </c>
      <c r="F133" s="287">
        <v>0.8</v>
      </c>
      <c r="G133" s="287">
        <v>0.2</v>
      </c>
      <c r="H133" s="287">
        <v>0</v>
      </c>
      <c r="I133" s="287">
        <v>0.3</v>
      </c>
      <c r="J133" s="287">
        <v>0.2</v>
      </c>
      <c r="K133" s="304">
        <v>80</v>
      </c>
    </row>
    <row r="134" spans="1:11" ht="13.5" customHeight="1">
      <c r="A134" s="308"/>
      <c r="B134" s="304" t="s">
        <v>507</v>
      </c>
      <c r="C134" s="288"/>
      <c r="D134" s="287">
        <v>89</v>
      </c>
      <c r="E134" s="287">
        <v>20.2</v>
      </c>
      <c r="F134" s="287">
        <v>0.9</v>
      </c>
      <c r="G134" s="287">
        <v>0</v>
      </c>
      <c r="H134" s="287">
        <v>0</v>
      </c>
      <c r="I134" s="287" t="s">
        <v>446</v>
      </c>
      <c r="J134" s="287" t="s">
        <v>446</v>
      </c>
      <c r="K134" s="304" t="s">
        <v>446</v>
      </c>
    </row>
    <row r="135" spans="1:11" ht="13.5" customHeight="1">
      <c r="A135" s="308"/>
      <c r="B135" s="304" t="s">
        <v>686</v>
      </c>
      <c r="C135" s="288">
        <v>320</v>
      </c>
      <c r="D135" s="287">
        <v>77</v>
      </c>
      <c r="E135" s="287">
        <v>16.9</v>
      </c>
      <c r="F135" s="287">
        <v>0.8</v>
      </c>
      <c r="G135" s="287">
        <v>0.2</v>
      </c>
      <c r="H135" s="287">
        <v>0</v>
      </c>
      <c r="I135" s="287">
        <v>0.3</v>
      </c>
      <c r="J135" s="287">
        <v>0.3</v>
      </c>
      <c r="K135" s="304">
        <v>75</v>
      </c>
    </row>
    <row r="136" spans="1:11" ht="13.5" customHeight="1">
      <c r="A136" s="308"/>
      <c r="B136" s="304" t="s">
        <v>252</v>
      </c>
      <c r="C136" s="288">
        <v>838</v>
      </c>
      <c r="D136" s="287">
        <v>200</v>
      </c>
      <c r="E136" s="287">
        <v>20</v>
      </c>
      <c r="F136" s="287">
        <v>13.4</v>
      </c>
      <c r="G136" s="287">
        <v>0</v>
      </c>
      <c r="H136" s="287">
        <v>0</v>
      </c>
      <c r="I136" s="287">
        <v>2.2</v>
      </c>
      <c r="J136" s="287">
        <v>2.5</v>
      </c>
      <c r="K136" s="304">
        <v>66</v>
      </c>
    </row>
    <row r="137" spans="1:11" ht="13.5" customHeight="1">
      <c r="A137" s="308"/>
      <c r="B137" s="304" t="s">
        <v>247</v>
      </c>
      <c r="C137" s="288">
        <v>492</v>
      </c>
      <c r="D137" s="287">
        <v>118</v>
      </c>
      <c r="E137" s="287">
        <v>21</v>
      </c>
      <c r="F137" s="287">
        <v>3.9</v>
      </c>
      <c r="G137" s="287">
        <v>0</v>
      </c>
      <c r="H137" s="287">
        <v>0</v>
      </c>
      <c r="I137" s="287">
        <v>0.5</v>
      </c>
      <c r="J137" s="287">
        <v>1.2</v>
      </c>
      <c r="K137" s="304">
        <v>60</v>
      </c>
    </row>
    <row r="138" spans="1:11" ht="13.5" customHeight="1">
      <c r="A138" s="308"/>
      <c r="B138" s="304" t="s">
        <v>251</v>
      </c>
      <c r="C138" s="288">
        <v>758</v>
      </c>
      <c r="D138" s="287">
        <v>182</v>
      </c>
      <c r="E138" s="287">
        <v>19</v>
      </c>
      <c r="F138" s="287">
        <v>11.9</v>
      </c>
      <c r="G138" s="287">
        <v>0</v>
      </c>
      <c r="H138" s="287">
        <v>0</v>
      </c>
      <c r="I138" s="287">
        <v>3.4</v>
      </c>
      <c r="J138" s="287">
        <v>6.2</v>
      </c>
      <c r="K138" s="304">
        <v>100</v>
      </c>
    </row>
    <row r="139" spans="1:11" ht="13.5" customHeight="1">
      <c r="A139" s="308"/>
      <c r="B139" s="304" t="s">
        <v>254</v>
      </c>
      <c r="C139" s="288">
        <v>354</v>
      </c>
      <c r="D139" s="287">
        <v>85</v>
      </c>
      <c r="E139" s="287">
        <v>19</v>
      </c>
      <c r="F139" s="287">
        <v>1.1</v>
      </c>
      <c r="G139" s="287">
        <v>0</v>
      </c>
      <c r="H139" s="287">
        <v>0</v>
      </c>
      <c r="I139" s="287">
        <v>0.2</v>
      </c>
      <c r="J139" s="287">
        <v>0.4</v>
      </c>
      <c r="K139" s="304">
        <v>50</v>
      </c>
    </row>
    <row r="140" spans="1:11" ht="13.5" customHeight="1">
      <c r="A140" s="308"/>
      <c r="B140" s="305" t="s">
        <v>687</v>
      </c>
      <c r="C140" s="302">
        <v>451</v>
      </c>
      <c r="D140" s="289">
        <v>108</v>
      </c>
      <c r="E140" s="289">
        <v>20</v>
      </c>
      <c r="F140" s="289">
        <v>3.3</v>
      </c>
      <c r="G140" s="289">
        <v>0</v>
      </c>
      <c r="H140" s="289">
        <v>0</v>
      </c>
      <c r="I140" s="289">
        <v>0.6</v>
      </c>
      <c r="J140" s="289">
        <v>1.2</v>
      </c>
      <c r="K140" s="305">
        <v>56</v>
      </c>
    </row>
    <row r="141" spans="1:11" ht="13.5" customHeight="1">
      <c r="A141" s="308"/>
      <c r="B141" s="304" t="s">
        <v>246</v>
      </c>
      <c r="C141" s="288">
        <v>613</v>
      </c>
      <c r="D141" s="287">
        <v>146</v>
      </c>
      <c r="E141" s="287">
        <v>15.8</v>
      </c>
      <c r="F141" s="287">
        <v>8.7</v>
      </c>
      <c r="G141" s="287">
        <v>0.1</v>
      </c>
      <c r="H141" s="287">
        <v>0</v>
      </c>
      <c r="I141" s="287">
        <v>2</v>
      </c>
      <c r="J141" s="287">
        <v>2.3</v>
      </c>
      <c r="K141" s="304">
        <v>70</v>
      </c>
    </row>
    <row r="142" spans="1:11" ht="13.5" customHeight="1">
      <c r="A142" s="308"/>
      <c r="B142" s="304" t="s">
        <v>250</v>
      </c>
      <c r="C142" s="288">
        <v>329</v>
      </c>
      <c r="D142" s="287">
        <v>79</v>
      </c>
      <c r="E142" s="287">
        <v>18</v>
      </c>
      <c r="F142" s="287">
        <v>0.7</v>
      </c>
      <c r="G142" s="287">
        <v>0</v>
      </c>
      <c r="H142" s="287">
        <v>0</v>
      </c>
      <c r="I142" s="287">
        <v>0.1</v>
      </c>
      <c r="J142" s="287">
        <v>0.3</v>
      </c>
      <c r="K142" s="304">
        <v>70</v>
      </c>
    </row>
    <row r="143" spans="1:11" ht="13.5" customHeight="1">
      <c r="A143" s="308"/>
      <c r="B143" s="304" t="s">
        <v>253</v>
      </c>
      <c r="C143" s="288">
        <v>348</v>
      </c>
      <c r="D143" s="287">
        <v>83</v>
      </c>
      <c r="E143" s="287">
        <v>16</v>
      </c>
      <c r="F143" s="287">
        <v>1.1</v>
      </c>
      <c r="G143" s="287">
        <v>2</v>
      </c>
      <c r="H143" s="287">
        <v>0</v>
      </c>
      <c r="I143" s="287">
        <v>0.2</v>
      </c>
      <c r="J143" s="287">
        <v>0.3</v>
      </c>
      <c r="K143" s="304">
        <v>150</v>
      </c>
    </row>
    <row r="144" spans="1:11" ht="13.5" customHeight="1">
      <c r="A144" s="308"/>
      <c r="B144" s="304" t="s">
        <v>508</v>
      </c>
      <c r="C144" s="288"/>
      <c r="D144" s="287">
        <v>87</v>
      </c>
      <c r="E144" s="287">
        <v>19.4</v>
      </c>
      <c r="F144" s="287">
        <v>0.5</v>
      </c>
      <c r="G144" s="287">
        <v>1.2</v>
      </c>
      <c r="H144" s="287">
        <v>0</v>
      </c>
      <c r="I144" s="287" t="s">
        <v>446</v>
      </c>
      <c r="J144" s="287" t="s">
        <v>446</v>
      </c>
      <c r="K144" s="304" t="s">
        <v>446</v>
      </c>
    </row>
    <row r="145" spans="1:11" ht="13.5" customHeight="1" thickBot="1">
      <c r="A145" s="308"/>
      <c r="B145" s="305" t="s">
        <v>248</v>
      </c>
      <c r="C145" s="302">
        <v>329</v>
      </c>
      <c r="D145" s="289">
        <v>79</v>
      </c>
      <c r="E145" s="289">
        <v>18</v>
      </c>
      <c r="F145" s="289">
        <v>0.7</v>
      </c>
      <c r="G145" s="289">
        <v>0</v>
      </c>
      <c r="H145" s="289">
        <v>0</v>
      </c>
      <c r="I145" s="289">
        <v>0.1</v>
      </c>
      <c r="J145" s="289">
        <v>0.3</v>
      </c>
      <c r="K145" s="305">
        <v>43</v>
      </c>
    </row>
    <row r="146" spans="1:11" ht="13.5" customHeight="1" thickBot="1">
      <c r="A146" s="308"/>
      <c r="B146" s="601" t="s">
        <v>85</v>
      </c>
      <c r="C146" s="602"/>
      <c r="D146" s="602"/>
      <c r="E146" s="602"/>
      <c r="F146" s="602"/>
      <c r="G146" s="602"/>
      <c r="H146" s="602"/>
      <c r="I146" s="602"/>
      <c r="J146" s="602"/>
      <c r="K146" s="603"/>
    </row>
    <row r="147" spans="1:11" ht="13.5" customHeight="1">
      <c r="A147" s="308"/>
      <c r="B147" s="337" t="s">
        <v>685</v>
      </c>
      <c r="C147" s="335"/>
      <c r="D147" s="336">
        <v>223</v>
      </c>
      <c r="E147" s="336"/>
      <c r="F147" s="336"/>
      <c r="G147" s="336"/>
      <c r="H147" s="287">
        <v>0</v>
      </c>
      <c r="I147" s="287" t="s">
        <v>446</v>
      </c>
      <c r="J147" s="287" t="s">
        <v>446</v>
      </c>
      <c r="K147" s="304" t="s">
        <v>446</v>
      </c>
    </row>
    <row r="148" spans="1:11" ht="13.5" customHeight="1">
      <c r="A148" s="308"/>
      <c r="B148" s="305" t="s">
        <v>509</v>
      </c>
      <c r="C148" s="302"/>
      <c r="D148" s="289">
        <v>382</v>
      </c>
      <c r="E148" s="289">
        <v>15.9</v>
      </c>
      <c r="F148" s="289">
        <v>33.8</v>
      </c>
      <c r="G148" s="289">
        <v>0.7</v>
      </c>
      <c r="H148" s="287">
        <v>0</v>
      </c>
      <c r="I148" s="287" t="s">
        <v>446</v>
      </c>
      <c r="J148" s="287" t="s">
        <v>446</v>
      </c>
      <c r="K148" s="304" t="s">
        <v>446</v>
      </c>
    </row>
    <row r="149" spans="1:11" ht="13.5" customHeight="1">
      <c r="A149" s="308"/>
      <c r="B149" s="305" t="s">
        <v>510</v>
      </c>
      <c r="C149" s="302"/>
      <c r="D149" s="289">
        <v>217</v>
      </c>
      <c r="E149" s="289">
        <v>18.9</v>
      </c>
      <c r="F149" s="289">
        <v>14.6</v>
      </c>
      <c r="G149" s="289">
        <v>0.8</v>
      </c>
      <c r="H149" s="287">
        <v>0</v>
      </c>
      <c r="I149" s="287" t="s">
        <v>446</v>
      </c>
      <c r="J149" s="287" t="s">
        <v>446</v>
      </c>
      <c r="K149" s="304" t="s">
        <v>446</v>
      </c>
    </row>
    <row r="150" spans="1:11" ht="13.5" customHeight="1">
      <c r="A150" s="308"/>
      <c r="B150" s="305" t="s">
        <v>511</v>
      </c>
      <c r="C150" s="302"/>
      <c r="D150" s="289"/>
      <c r="E150" s="289"/>
      <c r="F150" s="289"/>
      <c r="G150" s="289"/>
      <c r="H150" s="287">
        <v>0</v>
      </c>
      <c r="I150" s="287" t="s">
        <v>446</v>
      </c>
      <c r="J150" s="287" t="s">
        <v>446</v>
      </c>
      <c r="K150" s="304" t="s">
        <v>446</v>
      </c>
    </row>
    <row r="151" spans="1:11" ht="13.5" customHeight="1">
      <c r="A151" s="308"/>
      <c r="B151" s="305" t="s">
        <v>512</v>
      </c>
      <c r="C151" s="302"/>
      <c r="D151" s="289"/>
      <c r="E151" s="289"/>
      <c r="F151" s="289"/>
      <c r="G151" s="289"/>
      <c r="H151" s="287">
        <v>0</v>
      </c>
      <c r="I151" s="287" t="s">
        <v>446</v>
      </c>
      <c r="J151" s="287" t="s">
        <v>446</v>
      </c>
      <c r="K151" s="304" t="s">
        <v>446</v>
      </c>
    </row>
    <row r="152" spans="1:11" ht="13.5" customHeight="1">
      <c r="A152" s="308"/>
      <c r="B152" s="305" t="s">
        <v>513</v>
      </c>
      <c r="C152" s="302"/>
      <c r="D152" s="289">
        <v>292</v>
      </c>
      <c r="E152" s="289">
        <v>22.5</v>
      </c>
      <c r="F152" s="289">
        <v>21.4</v>
      </c>
      <c r="G152" s="289">
        <v>0.3</v>
      </c>
      <c r="H152" s="287">
        <v>0</v>
      </c>
      <c r="I152" s="287" t="s">
        <v>446</v>
      </c>
      <c r="J152" s="287" t="s">
        <v>446</v>
      </c>
      <c r="K152" s="304" t="s">
        <v>446</v>
      </c>
    </row>
    <row r="153" spans="1:11" ht="13.5" customHeight="1">
      <c r="A153" s="308"/>
      <c r="B153" s="304" t="s">
        <v>514</v>
      </c>
      <c r="C153" s="341"/>
      <c r="D153" s="287"/>
      <c r="E153" s="287"/>
      <c r="F153" s="287"/>
      <c r="G153" s="287"/>
      <c r="H153" s="287">
        <v>0</v>
      </c>
      <c r="I153" s="287" t="s">
        <v>446</v>
      </c>
      <c r="J153" s="287" t="s">
        <v>446</v>
      </c>
      <c r="K153" s="304" t="s">
        <v>446</v>
      </c>
    </row>
    <row r="154" spans="1:11" ht="13.5" customHeight="1" thickBot="1">
      <c r="A154" s="308"/>
      <c r="B154" s="313" t="s">
        <v>717</v>
      </c>
      <c r="C154" s="314"/>
      <c r="D154" s="315">
        <v>242</v>
      </c>
      <c r="E154" s="315">
        <v>21.5</v>
      </c>
      <c r="F154" s="315">
        <v>15.5</v>
      </c>
      <c r="G154" s="315">
        <v>0</v>
      </c>
      <c r="H154" s="287">
        <v>0</v>
      </c>
      <c r="I154" s="287" t="s">
        <v>446</v>
      </c>
      <c r="J154" s="287" t="s">
        <v>446</v>
      </c>
      <c r="K154" s="304" t="s">
        <v>446</v>
      </c>
    </row>
    <row r="155" spans="1:11" ht="13.5" customHeight="1" thickBot="1">
      <c r="A155" s="609" t="s">
        <v>677</v>
      </c>
      <c r="B155" s="610"/>
      <c r="C155" s="610"/>
      <c r="D155" s="610"/>
      <c r="E155" s="610"/>
      <c r="F155" s="610"/>
      <c r="G155" s="610"/>
      <c r="H155" s="610"/>
      <c r="I155" s="610"/>
      <c r="J155" s="610"/>
      <c r="K155" s="611"/>
    </row>
    <row r="156" spans="1:11" ht="13.5" customHeight="1">
      <c r="A156" s="308"/>
      <c r="B156" s="303" t="s">
        <v>255</v>
      </c>
      <c r="C156" s="301">
        <v>371</v>
      </c>
      <c r="D156" s="290">
        <v>89</v>
      </c>
      <c r="E156" s="290">
        <v>7</v>
      </c>
      <c r="F156" s="290">
        <v>6.2</v>
      </c>
      <c r="G156" s="290">
        <v>0.3</v>
      </c>
      <c r="H156" s="290">
        <v>0</v>
      </c>
      <c r="I156" s="290">
        <v>2</v>
      </c>
      <c r="J156" s="290">
        <v>1</v>
      </c>
      <c r="K156" s="303">
        <v>234</v>
      </c>
    </row>
    <row r="157" spans="1:11" ht="13.5" customHeight="1">
      <c r="A157" s="308"/>
      <c r="B157" s="304" t="s">
        <v>256</v>
      </c>
      <c r="C157" s="288">
        <v>289</v>
      </c>
      <c r="D157" s="287">
        <v>69</v>
      </c>
      <c r="E157" s="287">
        <v>3.1</v>
      </c>
      <c r="F157" s="287">
        <v>6</v>
      </c>
      <c r="G157" s="287">
        <v>0</v>
      </c>
      <c r="H157" s="287">
        <v>0</v>
      </c>
      <c r="I157" s="287">
        <v>2</v>
      </c>
      <c r="J157" s="287">
        <v>1</v>
      </c>
      <c r="K157" s="304">
        <v>226</v>
      </c>
    </row>
    <row r="158" spans="1:11" ht="13.5" customHeight="1">
      <c r="A158" s="308"/>
      <c r="B158" s="304" t="s">
        <v>257</v>
      </c>
      <c r="C158" s="288">
        <v>80</v>
      </c>
      <c r="D158" s="287">
        <v>19</v>
      </c>
      <c r="E158" s="287">
        <v>4.2</v>
      </c>
      <c r="F158" s="287">
        <v>0.1</v>
      </c>
      <c r="G158" s="287">
        <v>0.2</v>
      </c>
      <c r="H158" s="287">
        <v>0</v>
      </c>
      <c r="I158" s="287" t="s">
        <v>446</v>
      </c>
      <c r="J158" s="287" t="s">
        <v>446</v>
      </c>
      <c r="K158" s="304" t="s">
        <v>446</v>
      </c>
    </row>
    <row r="159" spans="1:11" ht="13.5" customHeight="1" thickBot="1">
      <c r="A159" s="306"/>
      <c r="B159" s="338" t="s">
        <v>540</v>
      </c>
      <c r="C159" s="339"/>
      <c r="D159" s="340">
        <v>170</v>
      </c>
      <c r="E159" s="340">
        <v>13.5</v>
      </c>
      <c r="F159" s="340">
        <v>12</v>
      </c>
      <c r="G159" s="340">
        <v>0.75</v>
      </c>
      <c r="H159" s="340">
        <v>0</v>
      </c>
      <c r="I159" s="287">
        <v>4</v>
      </c>
      <c r="J159" s="287">
        <v>2</v>
      </c>
      <c r="K159" s="304">
        <v>460</v>
      </c>
    </row>
    <row r="160" spans="1:11" ht="13.5" customHeight="1" thickBot="1">
      <c r="A160" s="609" t="s">
        <v>263</v>
      </c>
      <c r="B160" s="610"/>
      <c r="C160" s="610"/>
      <c r="D160" s="610"/>
      <c r="E160" s="610"/>
      <c r="F160" s="610"/>
      <c r="G160" s="610"/>
      <c r="H160" s="610"/>
      <c r="I160" s="610"/>
      <c r="J160" s="610"/>
      <c r="K160" s="611"/>
    </row>
    <row r="161" spans="1:11" ht="13.5" customHeight="1">
      <c r="A161" s="308"/>
      <c r="B161" s="304" t="s">
        <v>107</v>
      </c>
      <c r="C161" s="288">
        <v>130</v>
      </c>
      <c r="D161" s="287">
        <v>31</v>
      </c>
      <c r="E161" s="287">
        <v>0.4</v>
      </c>
      <c r="F161" s="287">
        <v>0.3</v>
      </c>
      <c r="G161" s="287">
        <v>7</v>
      </c>
      <c r="H161" s="287">
        <v>3.7</v>
      </c>
      <c r="I161" s="287">
        <v>0.1</v>
      </c>
      <c r="J161" s="287">
        <v>0.1</v>
      </c>
      <c r="K161" s="304">
        <v>0</v>
      </c>
    </row>
    <row r="162" spans="1:11" ht="13.5" customHeight="1">
      <c r="A162" s="308"/>
      <c r="B162" s="304" t="s">
        <v>271</v>
      </c>
      <c r="C162" s="288">
        <v>1158</v>
      </c>
      <c r="D162" s="287">
        <v>277</v>
      </c>
      <c r="E162" s="287">
        <v>2</v>
      </c>
      <c r="F162" s="287">
        <v>2</v>
      </c>
      <c r="G162" s="287">
        <v>63</v>
      </c>
      <c r="H162" s="287">
        <v>9</v>
      </c>
      <c r="I162" s="287">
        <v>0.5</v>
      </c>
      <c r="J162" s="287">
        <v>1</v>
      </c>
      <c r="K162" s="304">
        <v>0</v>
      </c>
    </row>
    <row r="163" spans="1:11" ht="13.5" customHeight="1">
      <c r="A163" s="308"/>
      <c r="B163" s="304" t="s">
        <v>265</v>
      </c>
      <c r="C163" s="288">
        <v>223</v>
      </c>
      <c r="D163" s="287">
        <v>53</v>
      </c>
      <c r="E163" s="287">
        <v>0.4</v>
      </c>
      <c r="F163" s="287">
        <v>0.2</v>
      </c>
      <c r="G163" s="287">
        <v>12</v>
      </c>
      <c r="H163" s="287">
        <v>1</v>
      </c>
      <c r="I163" s="287" t="s">
        <v>446</v>
      </c>
      <c r="J163" s="287">
        <v>0.1</v>
      </c>
      <c r="K163" s="304">
        <v>0</v>
      </c>
    </row>
    <row r="164" spans="1:11" ht="13.5" customHeight="1">
      <c r="A164" s="308"/>
      <c r="B164" s="304" t="s">
        <v>273</v>
      </c>
      <c r="C164" s="288">
        <v>218</v>
      </c>
      <c r="D164" s="287">
        <v>52</v>
      </c>
      <c r="E164" s="287">
        <v>1</v>
      </c>
      <c r="F164" s="287">
        <v>0.5</v>
      </c>
      <c r="G164" s="287">
        <v>11</v>
      </c>
      <c r="H164" s="287">
        <v>3</v>
      </c>
      <c r="I164" s="287" t="s">
        <v>446</v>
      </c>
      <c r="J164" s="287" t="s">
        <v>446</v>
      </c>
      <c r="K164" s="304">
        <v>0</v>
      </c>
    </row>
    <row r="165" spans="1:11" ht="13.5" customHeight="1">
      <c r="A165" s="308"/>
      <c r="B165" s="304" t="s">
        <v>266</v>
      </c>
      <c r="C165" s="288">
        <v>578</v>
      </c>
      <c r="D165" s="287">
        <v>138</v>
      </c>
      <c r="E165" s="287">
        <v>2</v>
      </c>
      <c r="F165" s="287">
        <v>14.2</v>
      </c>
      <c r="G165" s="287">
        <v>1</v>
      </c>
      <c r="H165" s="287">
        <v>3</v>
      </c>
      <c r="I165" s="287">
        <v>2.9</v>
      </c>
      <c r="J165" s="287">
        <v>1.8</v>
      </c>
      <c r="K165" s="304">
        <v>0</v>
      </c>
    </row>
    <row r="166" spans="1:11" ht="13.5" customHeight="1">
      <c r="A166" s="308"/>
      <c r="B166" s="304" t="s">
        <v>552</v>
      </c>
      <c r="C166" s="288">
        <v>441</v>
      </c>
      <c r="D166" s="287">
        <v>105</v>
      </c>
      <c r="E166" s="287">
        <v>1.3</v>
      </c>
      <c r="F166" s="287">
        <v>0.3</v>
      </c>
      <c r="G166" s="287">
        <v>24.2</v>
      </c>
      <c r="H166" s="287">
        <v>2</v>
      </c>
      <c r="I166" s="287">
        <v>0.1</v>
      </c>
      <c r="J166" s="287">
        <v>0.1</v>
      </c>
      <c r="K166" s="304">
        <v>0</v>
      </c>
    </row>
    <row r="167" spans="1:11" ht="13.5" customHeight="1">
      <c r="A167" s="308"/>
      <c r="B167" s="304" t="s">
        <v>701</v>
      </c>
      <c r="C167" s="288">
        <v>113</v>
      </c>
      <c r="D167" s="287">
        <v>27</v>
      </c>
      <c r="E167" s="287">
        <v>0.4</v>
      </c>
      <c r="F167" s="287">
        <v>0.3</v>
      </c>
      <c r="G167" s="287">
        <v>2.3</v>
      </c>
      <c r="H167" s="287">
        <v>2</v>
      </c>
      <c r="I167" s="287" t="s">
        <v>446</v>
      </c>
      <c r="J167" s="287" t="s">
        <v>446</v>
      </c>
      <c r="K167" s="304">
        <v>0</v>
      </c>
    </row>
    <row r="168" spans="1:11" ht="13.5" customHeight="1">
      <c r="A168" s="308"/>
      <c r="B168" s="304" t="s">
        <v>553</v>
      </c>
      <c r="C168" s="288">
        <v>265</v>
      </c>
      <c r="D168" s="287">
        <v>63</v>
      </c>
      <c r="E168" s="287">
        <v>0.8</v>
      </c>
      <c r="F168" s="287">
        <v>0.5</v>
      </c>
      <c r="G168" s="287">
        <v>14</v>
      </c>
      <c r="H168" s="287">
        <v>2</v>
      </c>
      <c r="I168" s="287">
        <v>0.1</v>
      </c>
      <c r="J168" s="287">
        <v>0.2</v>
      </c>
      <c r="K168" s="304">
        <v>0</v>
      </c>
    </row>
    <row r="169" spans="1:11" ht="13.5" customHeight="1">
      <c r="A169" s="308"/>
      <c r="B169" s="304" t="s">
        <v>267</v>
      </c>
      <c r="C169" s="288">
        <v>1215</v>
      </c>
      <c r="D169" s="287">
        <v>290</v>
      </c>
      <c r="E169" s="287">
        <v>3</v>
      </c>
      <c r="F169" s="287">
        <v>0.5</v>
      </c>
      <c r="G169" s="287">
        <v>69</v>
      </c>
      <c r="H169" s="287">
        <v>7</v>
      </c>
      <c r="I169" s="287" t="s">
        <v>446</v>
      </c>
      <c r="J169" s="287" t="s">
        <v>446</v>
      </c>
      <c r="K169" s="304">
        <v>0</v>
      </c>
    </row>
    <row r="170" spans="1:11" ht="13.5" customHeight="1">
      <c r="A170" s="308"/>
      <c r="B170" s="304" t="s">
        <v>702</v>
      </c>
      <c r="C170" s="288">
        <v>164</v>
      </c>
      <c r="D170" s="287">
        <v>39</v>
      </c>
      <c r="E170" s="287">
        <v>0.6</v>
      </c>
      <c r="F170" s="287">
        <v>0.1</v>
      </c>
      <c r="G170" s="287">
        <v>8</v>
      </c>
      <c r="H170" s="287">
        <v>3.5</v>
      </c>
      <c r="I170" s="287" t="s">
        <v>446</v>
      </c>
      <c r="J170" s="287" t="s">
        <v>446</v>
      </c>
      <c r="K170" s="304">
        <v>0</v>
      </c>
    </row>
    <row r="171" spans="1:11" ht="13.5" customHeight="1">
      <c r="A171" s="308"/>
      <c r="B171" s="304" t="s">
        <v>269</v>
      </c>
      <c r="C171" s="288">
        <v>148</v>
      </c>
      <c r="D171" s="287">
        <v>35</v>
      </c>
      <c r="E171" s="287">
        <v>1</v>
      </c>
      <c r="F171" s="287">
        <v>0.5</v>
      </c>
      <c r="G171" s="287">
        <v>7</v>
      </c>
      <c r="H171" s="287">
        <v>1.7</v>
      </c>
      <c r="I171" s="287" t="s">
        <v>446</v>
      </c>
      <c r="J171" s="287">
        <v>0.3</v>
      </c>
      <c r="K171" s="304">
        <v>0</v>
      </c>
    </row>
    <row r="172" spans="1:11" ht="13.5" customHeight="1">
      <c r="A172" s="308"/>
      <c r="B172" s="304" t="s">
        <v>268</v>
      </c>
      <c r="C172" s="288">
        <v>286</v>
      </c>
      <c r="D172" s="287">
        <v>68</v>
      </c>
      <c r="E172" s="287">
        <v>1</v>
      </c>
      <c r="F172" s="287">
        <v>0.3</v>
      </c>
      <c r="G172" s="287">
        <v>16</v>
      </c>
      <c r="H172" s="287">
        <v>3</v>
      </c>
      <c r="I172" s="287">
        <v>0</v>
      </c>
      <c r="J172" s="287">
        <v>0.2</v>
      </c>
      <c r="K172" s="304">
        <v>0</v>
      </c>
    </row>
    <row r="173" spans="1:11" ht="13.5" customHeight="1">
      <c r="A173" s="308"/>
      <c r="B173" s="304" t="s">
        <v>711</v>
      </c>
      <c r="C173" s="288">
        <v>1100</v>
      </c>
      <c r="D173" s="287">
        <v>262</v>
      </c>
      <c r="E173" s="287">
        <v>3.5</v>
      </c>
      <c r="F173" s="287">
        <v>1.2</v>
      </c>
      <c r="G173" s="287">
        <v>62</v>
      </c>
      <c r="H173" s="287">
        <v>11</v>
      </c>
      <c r="I173" s="287">
        <v>0.2</v>
      </c>
      <c r="J173" s="287">
        <v>0.6</v>
      </c>
      <c r="K173" s="304">
        <v>0</v>
      </c>
    </row>
    <row r="174" spans="1:11" ht="13.5" customHeight="1">
      <c r="A174" s="308"/>
      <c r="B174" s="304" t="s">
        <v>554</v>
      </c>
      <c r="C174" s="288">
        <v>122</v>
      </c>
      <c r="D174" s="287">
        <v>29</v>
      </c>
      <c r="E174" s="287">
        <v>0.5</v>
      </c>
      <c r="F174" s="287">
        <v>0.3</v>
      </c>
      <c r="G174" s="287">
        <v>6.5</v>
      </c>
      <c r="H174" s="287">
        <v>0</v>
      </c>
      <c r="I174" s="287" t="s">
        <v>446</v>
      </c>
      <c r="J174" s="287" t="s">
        <v>446</v>
      </c>
      <c r="K174" s="304">
        <v>0</v>
      </c>
    </row>
    <row r="175" spans="1:11" ht="13.5" customHeight="1">
      <c r="A175" s="308"/>
      <c r="B175" s="304" t="s">
        <v>274</v>
      </c>
      <c r="C175" s="288">
        <v>151</v>
      </c>
      <c r="D175" s="287">
        <v>36</v>
      </c>
      <c r="E175" s="287">
        <v>0.5</v>
      </c>
      <c r="F175" s="287">
        <v>0.1</v>
      </c>
      <c r="G175" s="287">
        <v>7.2</v>
      </c>
      <c r="H175" s="287">
        <v>1.2</v>
      </c>
      <c r="I175" s="287" t="s">
        <v>446</v>
      </c>
      <c r="J175" s="287" t="s">
        <v>446</v>
      </c>
      <c r="K175" s="304">
        <v>0</v>
      </c>
    </row>
    <row r="176" spans="1:11" ht="13.5" customHeight="1">
      <c r="A176" s="308"/>
      <c r="B176" s="304" t="s">
        <v>704</v>
      </c>
      <c r="C176" s="288">
        <v>218</v>
      </c>
      <c r="D176" s="287">
        <v>52</v>
      </c>
      <c r="E176" s="287">
        <v>1</v>
      </c>
      <c r="F176" s="287">
        <v>0.3</v>
      </c>
      <c r="G176" s="287">
        <v>11.3</v>
      </c>
      <c r="H176" s="287">
        <v>6.2</v>
      </c>
      <c r="I176" s="287">
        <v>0</v>
      </c>
      <c r="J176" s="287">
        <v>0.1</v>
      </c>
      <c r="K176" s="304">
        <v>0</v>
      </c>
    </row>
    <row r="177" spans="1:11" ht="13.5" customHeight="1">
      <c r="A177" s="308"/>
      <c r="B177" s="304" t="s">
        <v>703</v>
      </c>
      <c r="C177" s="288">
        <v>218</v>
      </c>
      <c r="D177" s="287">
        <v>52</v>
      </c>
      <c r="E177" s="287">
        <v>1</v>
      </c>
      <c r="F177" s="287">
        <v>0.6</v>
      </c>
      <c r="G177" s="287">
        <v>11.3</v>
      </c>
      <c r="H177" s="287">
        <v>3</v>
      </c>
      <c r="I177" s="287" t="s">
        <v>446</v>
      </c>
      <c r="J177" s="287" t="s">
        <v>446</v>
      </c>
      <c r="K177" s="304">
        <v>0</v>
      </c>
    </row>
    <row r="178" spans="1:11" ht="13.5" customHeight="1">
      <c r="A178" s="308"/>
      <c r="B178" s="304" t="s">
        <v>705</v>
      </c>
      <c r="C178" s="288">
        <v>189</v>
      </c>
      <c r="D178" s="287">
        <v>45</v>
      </c>
      <c r="E178" s="287">
        <v>0.7</v>
      </c>
      <c r="F178" s="287">
        <v>0.2</v>
      </c>
      <c r="G178" s="287">
        <v>10</v>
      </c>
      <c r="H178" s="287">
        <v>1</v>
      </c>
      <c r="I178" s="287" t="s">
        <v>446</v>
      </c>
      <c r="J178" s="287" t="s">
        <v>446</v>
      </c>
      <c r="K178" s="304">
        <v>0</v>
      </c>
    </row>
    <row r="179" spans="1:11" ht="13.5" customHeight="1">
      <c r="A179" s="308"/>
      <c r="B179" s="304" t="s">
        <v>270</v>
      </c>
      <c r="C179" s="288">
        <v>242</v>
      </c>
      <c r="D179" s="287">
        <v>58</v>
      </c>
      <c r="E179" s="287">
        <v>1</v>
      </c>
      <c r="F179" s="287">
        <v>0.2</v>
      </c>
      <c r="G179" s="287">
        <v>13</v>
      </c>
      <c r="H179" s="287">
        <v>2</v>
      </c>
      <c r="I179" s="287">
        <v>0</v>
      </c>
      <c r="J179" s="287">
        <v>0</v>
      </c>
      <c r="K179" s="304">
        <v>0</v>
      </c>
    </row>
    <row r="180" spans="1:11" ht="13.5" customHeight="1">
      <c r="A180" s="308"/>
      <c r="B180" s="305" t="s">
        <v>565</v>
      </c>
      <c r="C180" s="302">
        <v>1231</v>
      </c>
      <c r="D180" s="289">
        <v>293</v>
      </c>
      <c r="E180" s="289">
        <v>2.4</v>
      </c>
      <c r="F180" s="289">
        <v>0.5</v>
      </c>
      <c r="G180" s="289">
        <v>65</v>
      </c>
      <c r="H180" s="289">
        <v>5</v>
      </c>
      <c r="I180" s="289">
        <v>0.2</v>
      </c>
      <c r="J180" s="289">
        <v>0.1</v>
      </c>
      <c r="K180" s="305">
        <v>0</v>
      </c>
    </row>
    <row r="181" spans="1:11" ht="13.5" customHeight="1">
      <c r="A181" s="308"/>
      <c r="B181" s="304" t="s">
        <v>706</v>
      </c>
      <c r="C181" s="288">
        <v>122</v>
      </c>
      <c r="D181" s="287">
        <v>29</v>
      </c>
      <c r="E181" s="287">
        <v>1.2</v>
      </c>
      <c r="F181" s="287">
        <v>0.6</v>
      </c>
      <c r="G181" s="287">
        <v>5.4</v>
      </c>
      <c r="H181" s="287">
        <v>9.1</v>
      </c>
      <c r="I181" s="287">
        <v>0</v>
      </c>
      <c r="J181" s="287">
        <v>0.3</v>
      </c>
      <c r="K181" s="304">
        <v>0</v>
      </c>
    </row>
    <row r="182" spans="1:11" ht="13.5" customHeight="1">
      <c r="A182" s="308"/>
      <c r="B182" s="304" t="s">
        <v>707</v>
      </c>
      <c r="C182" s="288"/>
      <c r="D182" s="287">
        <v>52</v>
      </c>
      <c r="E182" s="287">
        <v>0.8</v>
      </c>
      <c r="F182" s="287">
        <v>1.4</v>
      </c>
      <c r="G182" s="287">
        <v>9.8</v>
      </c>
      <c r="H182" s="293">
        <v>2</v>
      </c>
      <c r="I182" s="287" t="s">
        <v>446</v>
      </c>
      <c r="J182" s="287" t="s">
        <v>446</v>
      </c>
      <c r="K182" s="304" t="s">
        <v>446</v>
      </c>
    </row>
    <row r="183" spans="1:11" ht="13.5" customHeight="1">
      <c r="A183" s="308"/>
      <c r="B183" s="304" t="s">
        <v>556</v>
      </c>
      <c r="C183" s="288">
        <v>172</v>
      </c>
      <c r="D183" s="287">
        <v>41</v>
      </c>
      <c r="E183" s="287">
        <v>0.6</v>
      </c>
      <c r="F183" s="287">
        <v>0.2</v>
      </c>
      <c r="G183" s="287">
        <v>8.5</v>
      </c>
      <c r="H183" s="287">
        <v>2</v>
      </c>
      <c r="I183" s="287" t="s">
        <v>446</v>
      </c>
      <c r="J183" s="287" t="s">
        <v>446</v>
      </c>
      <c r="K183" s="304">
        <v>0</v>
      </c>
    </row>
    <row r="184" spans="1:11" ht="13.5" customHeight="1">
      <c r="A184" s="308"/>
      <c r="B184" s="304" t="s">
        <v>708</v>
      </c>
      <c r="C184" s="288">
        <v>172</v>
      </c>
      <c r="D184" s="287">
        <v>41</v>
      </c>
      <c r="E184" s="287">
        <v>0.7</v>
      </c>
      <c r="F184" s="287">
        <v>0.1</v>
      </c>
      <c r="G184" s="287">
        <v>9</v>
      </c>
      <c r="H184" s="287">
        <v>3.2</v>
      </c>
      <c r="I184" s="287" t="s">
        <v>446</v>
      </c>
      <c r="J184" s="287" t="s">
        <v>446</v>
      </c>
      <c r="K184" s="304">
        <v>0</v>
      </c>
    </row>
    <row r="185" spans="1:11" ht="13.5" customHeight="1">
      <c r="A185" s="308"/>
      <c r="B185" s="304" t="s">
        <v>557</v>
      </c>
      <c r="C185" s="288"/>
      <c r="D185" s="287">
        <v>90</v>
      </c>
      <c r="E185" s="287">
        <v>0.5</v>
      </c>
      <c r="F185" s="287">
        <v>0.2</v>
      </c>
      <c r="G185" s="287">
        <v>21.2</v>
      </c>
      <c r="H185" s="293">
        <v>2</v>
      </c>
      <c r="I185" s="287" t="s">
        <v>446</v>
      </c>
      <c r="J185" s="287" t="s">
        <v>446</v>
      </c>
      <c r="K185" s="304" t="s">
        <v>446</v>
      </c>
    </row>
    <row r="186" spans="1:11" ht="13.5" customHeight="1">
      <c r="A186" s="308"/>
      <c r="B186" s="304" t="s">
        <v>697</v>
      </c>
      <c r="C186" s="288">
        <v>31</v>
      </c>
      <c r="D186" s="287">
        <v>7</v>
      </c>
      <c r="E186" s="287">
        <v>1</v>
      </c>
      <c r="F186" s="287">
        <v>0.1</v>
      </c>
      <c r="G186" s="287">
        <v>1</v>
      </c>
      <c r="H186" s="287">
        <v>3</v>
      </c>
      <c r="I186" s="287" t="s">
        <v>446</v>
      </c>
      <c r="J186" s="287" t="s">
        <v>446</v>
      </c>
      <c r="K186" s="304">
        <v>0</v>
      </c>
    </row>
    <row r="187" spans="1:11" ht="13.5" customHeight="1">
      <c r="A187" s="308"/>
      <c r="B187" s="304" t="s">
        <v>277</v>
      </c>
      <c r="C187" s="288">
        <v>202</v>
      </c>
      <c r="D187" s="287">
        <v>48</v>
      </c>
      <c r="E187" s="287">
        <v>1</v>
      </c>
      <c r="F187" s="287">
        <v>0.5</v>
      </c>
      <c r="G187" s="287">
        <v>9.5</v>
      </c>
      <c r="H187" s="287">
        <v>8</v>
      </c>
      <c r="I187" s="287" t="s">
        <v>446</v>
      </c>
      <c r="J187" s="287" t="s">
        <v>446</v>
      </c>
      <c r="K187" s="304">
        <v>0</v>
      </c>
    </row>
    <row r="188" spans="1:11" ht="13.5" customHeight="1">
      <c r="A188" s="308"/>
      <c r="B188" s="304" t="s">
        <v>88</v>
      </c>
      <c r="C188" s="288">
        <v>143</v>
      </c>
      <c r="D188" s="287">
        <v>34</v>
      </c>
      <c r="E188" s="287">
        <v>0.6</v>
      </c>
      <c r="F188" s="287">
        <v>0.3</v>
      </c>
      <c r="G188" s="287">
        <v>7</v>
      </c>
      <c r="H188" s="287">
        <v>7</v>
      </c>
      <c r="I188" s="287" t="s">
        <v>446</v>
      </c>
      <c r="J188" s="287" t="s">
        <v>446</v>
      </c>
      <c r="K188" s="304">
        <v>0</v>
      </c>
    </row>
    <row r="189" spans="1:11" ht="13.5" customHeight="1">
      <c r="A189" s="308"/>
      <c r="B189" s="304" t="s">
        <v>710</v>
      </c>
      <c r="C189" s="288">
        <v>256</v>
      </c>
      <c r="D189" s="287">
        <v>61</v>
      </c>
      <c r="E189" s="287">
        <v>0.8</v>
      </c>
      <c r="F189" s="287">
        <v>0.1</v>
      </c>
      <c r="G189" s="287">
        <v>13.5</v>
      </c>
      <c r="H189" s="287">
        <v>2</v>
      </c>
      <c r="I189" s="287">
        <v>0</v>
      </c>
      <c r="J189" s="287">
        <v>0</v>
      </c>
      <c r="K189" s="304">
        <v>0</v>
      </c>
    </row>
    <row r="190" spans="1:11" ht="13.5" customHeight="1">
      <c r="A190" s="308"/>
      <c r="B190" s="303" t="s">
        <v>264</v>
      </c>
      <c r="C190" s="301">
        <v>202</v>
      </c>
      <c r="D190" s="290">
        <v>48</v>
      </c>
      <c r="E190" s="290">
        <v>0.9</v>
      </c>
      <c r="F190" s="290">
        <v>0.1</v>
      </c>
      <c r="G190" s="290">
        <v>10.2</v>
      </c>
      <c r="H190" s="290">
        <v>3.6</v>
      </c>
      <c r="I190" s="290" t="s">
        <v>446</v>
      </c>
      <c r="J190" s="290" t="s">
        <v>446</v>
      </c>
      <c r="K190" s="303">
        <v>0</v>
      </c>
    </row>
    <row r="191" spans="1:11" ht="13.5" customHeight="1">
      <c r="A191" s="308"/>
      <c r="B191" s="304" t="s">
        <v>555</v>
      </c>
      <c r="C191" s="288"/>
      <c r="D191" s="287">
        <v>267</v>
      </c>
      <c r="E191" s="287">
        <v>0.4</v>
      </c>
      <c r="F191" s="287">
        <v>0.3</v>
      </c>
      <c r="G191" s="287">
        <v>64.5</v>
      </c>
      <c r="H191" s="293">
        <v>3</v>
      </c>
      <c r="I191" s="287" t="s">
        <v>446</v>
      </c>
      <c r="J191" s="287" t="s">
        <v>446</v>
      </c>
      <c r="K191" s="304" t="s">
        <v>446</v>
      </c>
    </row>
    <row r="192" spans="1:11" ht="13.5" customHeight="1">
      <c r="A192" s="308"/>
      <c r="B192" s="304" t="s">
        <v>272</v>
      </c>
      <c r="C192" s="288">
        <v>168</v>
      </c>
      <c r="D192" s="287">
        <v>40</v>
      </c>
      <c r="E192" s="287">
        <v>0.3</v>
      </c>
      <c r="F192" s="287">
        <v>0.1</v>
      </c>
      <c r="G192" s="287">
        <v>9.5</v>
      </c>
      <c r="H192" s="287">
        <v>1</v>
      </c>
      <c r="I192" s="287" t="s">
        <v>446</v>
      </c>
      <c r="J192" s="287" t="s">
        <v>446</v>
      </c>
      <c r="K192" s="304">
        <v>0</v>
      </c>
    </row>
    <row r="193" spans="1:11" ht="13.5" customHeight="1">
      <c r="A193" s="308"/>
      <c r="B193" s="304" t="s">
        <v>709</v>
      </c>
      <c r="C193" s="288">
        <v>139</v>
      </c>
      <c r="D193" s="287">
        <v>33</v>
      </c>
      <c r="E193" s="287">
        <v>0.8</v>
      </c>
      <c r="F193" s="287">
        <v>0.4</v>
      </c>
      <c r="G193" s="287">
        <v>6</v>
      </c>
      <c r="H193" s="287">
        <v>6</v>
      </c>
      <c r="I193" s="287" t="s">
        <v>446</v>
      </c>
      <c r="J193" s="287">
        <v>0.2</v>
      </c>
      <c r="K193" s="304">
        <v>0</v>
      </c>
    </row>
    <row r="194" spans="1:11" ht="13.5" customHeight="1">
      <c r="A194" s="308"/>
      <c r="B194" s="304" t="s">
        <v>275</v>
      </c>
      <c r="C194" s="288">
        <v>244</v>
      </c>
      <c r="D194" s="287">
        <v>58</v>
      </c>
      <c r="E194" s="287">
        <v>0.7</v>
      </c>
      <c r="F194" s="287">
        <v>0.2</v>
      </c>
      <c r="G194" s="287">
        <v>13.1</v>
      </c>
      <c r="H194" s="287">
        <v>5.7</v>
      </c>
      <c r="I194" s="287">
        <v>0</v>
      </c>
      <c r="J194" s="287">
        <v>0.1</v>
      </c>
      <c r="K194" s="304">
        <v>0</v>
      </c>
    </row>
    <row r="195" spans="1:11" ht="13.5" customHeight="1">
      <c r="A195" s="308"/>
      <c r="B195" s="304" t="s">
        <v>276</v>
      </c>
      <c r="C195" s="288">
        <v>1126</v>
      </c>
      <c r="D195" s="287">
        <v>268</v>
      </c>
      <c r="E195" s="287">
        <v>2.3</v>
      </c>
      <c r="F195" s="293">
        <v>0.2</v>
      </c>
      <c r="G195" s="287">
        <v>61.8</v>
      </c>
      <c r="H195" s="293">
        <v>9</v>
      </c>
      <c r="I195" s="287" t="s">
        <v>446</v>
      </c>
      <c r="J195" s="287" t="s">
        <v>446</v>
      </c>
      <c r="K195" s="304">
        <v>0</v>
      </c>
    </row>
    <row r="196" spans="1:11" ht="13.5" customHeight="1" thickBot="1">
      <c r="A196" s="308"/>
      <c r="B196" s="304" t="s">
        <v>665</v>
      </c>
      <c r="C196" s="288">
        <v>328</v>
      </c>
      <c r="D196" s="287">
        <v>78</v>
      </c>
      <c r="E196" s="287">
        <v>0.6</v>
      </c>
      <c r="F196" s="287">
        <v>0.3</v>
      </c>
      <c r="G196" s="287">
        <v>18.1</v>
      </c>
      <c r="H196" s="287">
        <v>5.4</v>
      </c>
      <c r="I196" s="287">
        <v>0.1</v>
      </c>
      <c r="J196" s="287">
        <v>0.1</v>
      </c>
      <c r="K196" s="304">
        <v>0</v>
      </c>
    </row>
    <row r="197" spans="1:11" ht="13.5" customHeight="1" thickBot="1">
      <c r="A197" s="609" t="s">
        <v>165</v>
      </c>
      <c r="B197" s="610"/>
      <c r="C197" s="610"/>
      <c r="D197" s="610"/>
      <c r="E197" s="610"/>
      <c r="F197" s="610"/>
      <c r="G197" s="610"/>
      <c r="H197" s="610"/>
      <c r="I197" s="610"/>
      <c r="J197" s="610"/>
      <c r="K197" s="611"/>
    </row>
    <row r="198" spans="1:11" ht="13.5" customHeight="1" thickBot="1">
      <c r="A198" s="306"/>
      <c r="B198" s="599" t="s">
        <v>164</v>
      </c>
      <c r="C198" s="599"/>
      <c r="D198" s="599"/>
      <c r="E198" s="599"/>
      <c r="F198" s="599"/>
      <c r="G198" s="599"/>
      <c r="H198" s="599"/>
      <c r="I198" s="599"/>
      <c r="J198" s="599"/>
      <c r="K198" s="600"/>
    </row>
    <row r="199" spans="1:11" ht="13.5" customHeight="1">
      <c r="A199" s="308"/>
      <c r="B199" s="304" t="s">
        <v>689</v>
      </c>
      <c r="C199" s="288">
        <v>100</v>
      </c>
      <c r="D199" s="287">
        <v>24</v>
      </c>
      <c r="E199" s="287">
        <v>3.3</v>
      </c>
      <c r="F199" s="287">
        <v>0.4</v>
      </c>
      <c r="G199" s="287">
        <v>2.1</v>
      </c>
      <c r="H199" s="287">
        <v>3</v>
      </c>
      <c r="I199" s="287">
        <v>0.1</v>
      </c>
      <c r="J199" s="287">
        <v>0.2</v>
      </c>
      <c r="K199" s="304">
        <v>0</v>
      </c>
    </row>
    <row r="200" spans="1:11" ht="13.5" customHeight="1">
      <c r="A200" s="308"/>
      <c r="B200" s="304" t="s">
        <v>441</v>
      </c>
      <c r="C200" s="288">
        <v>395</v>
      </c>
      <c r="D200" s="287">
        <v>94</v>
      </c>
      <c r="E200" s="287">
        <v>2.5</v>
      </c>
      <c r="F200" s="287">
        <v>0.3</v>
      </c>
      <c r="G200" s="287">
        <v>18.4</v>
      </c>
      <c r="H200" s="287">
        <v>3</v>
      </c>
      <c r="I200" s="287" t="s">
        <v>446</v>
      </c>
      <c r="J200" s="287" t="s">
        <v>446</v>
      </c>
      <c r="K200" s="304">
        <v>0</v>
      </c>
    </row>
    <row r="201" spans="1:11" ht="13.5" customHeight="1">
      <c r="A201" s="308"/>
      <c r="B201" s="304" t="s">
        <v>278</v>
      </c>
      <c r="C201" s="288">
        <v>130</v>
      </c>
      <c r="D201" s="287">
        <v>31</v>
      </c>
      <c r="E201" s="287">
        <v>1.3</v>
      </c>
      <c r="F201" s="287">
        <v>0.1</v>
      </c>
      <c r="G201" s="287">
        <v>5.9</v>
      </c>
      <c r="H201" s="287">
        <v>4.2</v>
      </c>
      <c r="I201" s="287" t="s">
        <v>446</v>
      </c>
      <c r="J201" s="287">
        <v>0.1</v>
      </c>
      <c r="K201" s="304">
        <v>0</v>
      </c>
    </row>
    <row r="202" spans="1:11" ht="13.5" customHeight="1">
      <c r="A202" s="308"/>
      <c r="B202" s="304" t="s">
        <v>690</v>
      </c>
      <c r="C202" s="288">
        <v>134</v>
      </c>
      <c r="D202" s="287">
        <v>32</v>
      </c>
      <c r="E202" s="287">
        <v>1.5</v>
      </c>
      <c r="F202" s="287">
        <v>0.2</v>
      </c>
      <c r="G202" s="287">
        <v>5.3</v>
      </c>
      <c r="H202" s="287">
        <v>1</v>
      </c>
      <c r="I202" s="287">
        <v>0</v>
      </c>
      <c r="J202" s="287">
        <v>0.1</v>
      </c>
      <c r="K202" s="304">
        <v>0</v>
      </c>
    </row>
    <row r="203" spans="1:11" ht="13.5" customHeight="1">
      <c r="A203" s="308"/>
      <c r="B203" s="304" t="s">
        <v>541</v>
      </c>
      <c r="C203" s="288">
        <v>71</v>
      </c>
      <c r="D203" s="287">
        <v>17</v>
      </c>
      <c r="E203" s="287">
        <v>1.4</v>
      </c>
      <c r="F203" s="287">
        <v>0.2</v>
      </c>
      <c r="G203" s="287">
        <v>2</v>
      </c>
      <c r="H203" s="287">
        <v>2</v>
      </c>
      <c r="I203" s="287">
        <v>0</v>
      </c>
      <c r="J203" s="287">
        <v>0.1</v>
      </c>
      <c r="K203" s="304">
        <v>0</v>
      </c>
    </row>
    <row r="204" spans="1:11" ht="13.5" customHeight="1">
      <c r="A204" s="308"/>
      <c r="B204" s="304" t="s">
        <v>691</v>
      </c>
      <c r="C204" s="288">
        <v>575</v>
      </c>
      <c r="D204" s="287">
        <v>137</v>
      </c>
      <c r="E204" s="287">
        <v>6.8</v>
      </c>
      <c r="F204" s="287">
        <v>0.3</v>
      </c>
      <c r="G204" s="287">
        <v>26.3</v>
      </c>
      <c r="H204" s="287">
        <v>2.7</v>
      </c>
      <c r="I204" s="287" t="s">
        <v>446</v>
      </c>
      <c r="J204" s="287">
        <v>0.2</v>
      </c>
      <c r="K204" s="304">
        <v>0</v>
      </c>
    </row>
    <row r="205" spans="1:11" ht="13.5" customHeight="1">
      <c r="A205" s="308"/>
      <c r="B205" s="304" t="s">
        <v>692</v>
      </c>
      <c r="C205" s="288">
        <v>164</v>
      </c>
      <c r="D205" s="287">
        <v>39</v>
      </c>
      <c r="E205" s="287">
        <v>2.1</v>
      </c>
      <c r="F205" s="287">
        <v>0.2</v>
      </c>
      <c r="G205" s="287">
        <v>6.9</v>
      </c>
      <c r="H205" s="287">
        <v>1</v>
      </c>
      <c r="I205" s="287">
        <v>0</v>
      </c>
      <c r="J205" s="287">
        <v>0.1</v>
      </c>
      <c r="K205" s="304">
        <v>0</v>
      </c>
    </row>
    <row r="206" spans="1:11" ht="13.5" customHeight="1">
      <c r="A206" s="308"/>
      <c r="B206" s="304" t="s">
        <v>693</v>
      </c>
      <c r="C206" s="288">
        <v>126</v>
      </c>
      <c r="D206" s="287">
        <v>30</v>
      </c>
      <c r="E206" s="287">
        <v>2.4</v>
      </c>
      <c r="F206" s="287">
        <v>0.3</v>
      </c>
      <c r="G206" s="287">
        <v>3.9</v>
      </c>
      <c r="H206" s="287">
        <v>2.3</v>
      </c>
      <c r="I206" s="287">
        <v>0</v>
      </c>
      <c r="J206" s="287">
        <v>0.2</v>
      </c>
      <c r="K206" s="304">
        <v>0</v>
      </c>
    </row>
    <row r="207" spans="1:11" ht="13.5" customHeight="1">
      <c r="A207" s="308"/>
      <c r="B207" s="304" t="s">
        <v>148</v>
      </c>
      <c r="C207" s="288">
        <v>134</v>
      </c>
      <c r="D207" s="287">
        <v>32</v>
      </c>
      <c r="E207" s="287">
        <v>1.6</v>
      </c>
      <c r="F207" s="287">
        <v>0.3</v>
      </c>
      <c r="G207" s="287">
        <v>5.7</v>
      </c>
      <c r="H207" s="287">
        <v>2.4</v>
      </c>
      <c r="I207" s="287">
        <v>0.1</v>
      </c>
      <c r="J207" s="287">
        <v>0.2</v>
      </c>
      <c r="K207" s="304">
        <v>0</v>
      </c>
    </row>
    <row r="208" spans="1:11" ht="13.5" customHeight="1">
      <c r="A208" s="308"/>
      <c r="B208" s="304" t="s">
        <v>694</v>
      </c>
      <c r="C208" s="288">
        <v>147</v>
      </c>
      <c r="D208" s="287">
        <v>35</v>
      </c>
      <c r="E208" s="287">
        <v>3.6</v>
      </c>
      <c r="F208" s="287">
        <v>0.2</v>
      </c>
      <c r="G208" s="287">
        <v>4.3</v>
      </c>
      <c r="H208" s="287">
        <v>3.2</v>
      </c>
      <c r="I208" s="287" t="s">
        <v>446</v>
      </c>
      <c r="J208" s="287">
        <v>0.1</v>
      </c>
      <c r="K208" s="304">
        <v>0</v>
      </c>
    </row>
    <row r="209" spans="1:11" ht="13.5" customHeight="1">
      <c r="A209" s="308"/>
      <c r="B209" s="304" t="s">
        <v>279</v>
      </c>
      <c r="C209" s="288">
        <v>144</v>
      </c>
      <c r="D209" s="287">
        <v>34</v>
      </c>
      <c r="E209" s="287">
        <v>4</v>
      </c>
      <c r="F209" s="287">
        <v>0.5</v>
      </c>
      <c r="G209" s="287">
        <v>4</v>
      </c>
      <c r="H209" s="287">
        <v>4</v>
      </c>
      <c r="I209" s="287">
        <v>0.1</v>
      </c>
      <c r="J209" s="287">
        <v>0.2</v>
      </c>
      <c r="K209" s="304">
        <v>0</v>
      </c>
    </row>
    <row r="210" spans="1:11" ht="13.5" customHeight="1">
      <c r="A210" s="308"/>
      <c r="B210" s="304" t="s">
        <v>280</v>
      </c>
      <c r="C210" s="288">
        <v>50</v>
      </c>
      <c r="D210" s="287">
        <v>12</v>
      </c>
      <c r="E210" s="287">
        <v>1</v>
      </c>
      <c r="F210" s="287">
        <v>0.3</v>
      </c>
      <c r="G210" s="287">
        <v>1</v>
      </c>
      <c r="H210" s="287">
        <v>2</v>
      </c>
      <c r="I210" s="287">
        <v>0.1</v>
      </c>
      <c r="J210" s="287">
        <v>0.1</v>
      </c>
      <c r="K210" s="304">
        <v>0</v>
      </c>
    </row>
    <row r="211" spans="1:11" ht="13.5" customHeight="1">
      <c r="A211" s="308"/>
      <c r="B211" s="304" t="s">
        <v>287</v>
      </c>
      <c r="C211" s="288">
        <v>550</v>
      </c>
      <c r="D211" s="287">
        <v>131</v>
      </c>
      <c r="E211" s="287">
        <v>4.7</v>
      </c>
      <c r="F211" s="287">
        <v>1.2</v>
      </c>
      <c r="G211" s="287">
        <v>23.6</v>
      </c>
      <c r="H211" s="287">
        <v>8.8</v>
      </c>
      <c r="I211" s="287">
        <v>0.2</v>
      </c>
      <c r="J211" s="287">
        <v>0.5</v>
      </c>
      <c r="K211" s="304">
        <v>0</v>
      </c>
    </row>
    <row r="212" spans="1:11" ht="13.5" customHeight="1">
      <c r="A212" s="308"/>
      <c r="B212" s="304" t="s">
        <v>286</v>
      </c>
      <c r="C212" s="288">
        <v>492</v>
      </c>
      <c r="D212" s="287">
        <v>118</v>
      </c>
      <c r="E212" s="287">
        <v>1</v>
      </c>
      <c r="F212" s="287">
        <v>12.5</v>
      </c>
      <c r="G212" s="293">
        <v>5</v>
      </c>
      <c r="H212" s="287">
        <v>4</v>
      </c>
      <c r="I212" s="287">
        <v>1.8</v>
      </c>
      <c r="J212" s="287">
        <v>1.4</v>
      </c>
      <c r="K212" s="304">
        <v>0</v>
      </c>
    </row>
    <row r="213" spans="1:11" ht="13.5" customHeight="1">
      <c r="A213" s="308"/>
      <c r="B213" s="304" t="s">
        <v>695</v>
      </c>
      <c r="C213" s="288">
        <v>113</v>
      </c>
      <c r="D213" s="287">
        <v>27</v>
      </c>
      <c r="E213" s="287">
        <v>1.3</v>
      </c>
      <c r="F213" s="287">
        <v>0.2</v>
      </c>
      <c r="G213" s="287">
        <v>4.8</v>
      </c>
      <c r="H213" s="287">
        <v>2.5</v>
      </c>
      <c r="I213" s="287" t="s">
        <v>446</v>
      </c>
      <c r="J213" s="287">
        <v>0.1</v>
      </c>
      <c r="K213" s="304">
        <v>0</v>
      </c>
    </row>
    <row r="214" spans="1:11" ht="13.5" customHeight="1">
      <c r="A214" s="308"/>
      <c r="B214" s="304" t="s">
        <v>671</v>
      </c>
      <c r="C214" s="288">
        <v>97</v>
      </c>
      <c r="D214" s="287">
        <v>23</v>
      </c>
      <c r="E214" s="287">
        <v>1</v>
      </c>
      <c r="F214" s="287">
        <v>0.3</v>
      </c>
      <c r="G214" s="287">
        <v>4</v>
      </c>
      <c r="H214" s="287">
        <v>1.7</v>
      </c>
      <c r="I214" s="287">
        <v>0</v>
      </c>
      <c r="J214" s="287">
        <v>0.1</v>
      </c>
      <c r="K214" s="304">
        <v>0</v>
      </c>
    </row>
    <row r="215" spans="1:11" ht="13.5" customHeight="1">
      <c r="A215" s="308"/>
      <c r="B215" s="304" t="s">
        <v>291</v>
      </c>
      <c r="C215" s="288">
        <v>126</v>
      </c>
      <c r="D215" s="287">
        <v>30</v>
      </c>
      <c r="E215" s="287">
        <v>1.2</v>
      </c>
      <c r="F215" s="287">
        <v>0.1</v>
      </c>
      <c r="G215" s="287">
        <v>5.9</v>
      </c>
      <c r="H215" s="287">
        <v>7.5</v>
      </c>
      <c r="I215" s="287" t="s">
        <v>446</v>
      </c>
      <c r="J215" s="287" t="s">
        <v>446</v>
      </c>
      <c r="K215" s="304">
        <v>0</v>
      </c>
    </row>
    <row r="216" spans="1:11" ht="13.5" customHeight="1">
      <c r="A216" s="308"/>
      <c r="B216" s="304" t="s">
        <v>292</v>
      </c>
      <c r="C216" s="288">
        <v>260</v>
      </c>
      <c r="D216" s="287">
        <v>62</v>
      </c>
      <c r="E216" s="287">
        <v>4.4</v>
      </c>
      <c r="F216" s="287">
        <v>0.4</v>
      </c>
      <c r="G216" s="287">
        <v>1.7</v>
      </c>
      <c r="H216" s="293">
        <v>1</v>
      </c>
      <c r="I216" s="287" t="s">
        <v>446</v>
      </c>
      <c r="J216" s="287" t="s">
        <v>446</v>
      </c>
      <c r="K216" s="304">
        <v>0</v>
      </c>
    </row>
    <row r="217" spans="1:11" ht="13.5" customHeight="1">
      <c r="A217" s="308"/>
      <c r="B217" s="304" t="s">
        <v>696</v>
      </c>
      <c r="C217" s="288">
        <v>160</v>
      </c>
      <c r="D217" s="287">
        <v>38</v>
      </c>
      <c r="E217" s="287">
        <v>2.2</v>
      </c>
      <c r="F217" s="287">
        <v>0.3</v>
      </c>
      <c r="G217" s="287">
        <v>0.9</v>
      </c>
      <c r="H217" s="287">
        <v>1.7</v>
      </c>
      <c r="I217" s="287" t="s">
        <v>446</v>
      </c>
      <c r="J217" s="287">
        <v>0.2</v>
      </c>
      <c r="K217" s="304">
        <v>0</v>
      </c>
    </row>
    <row r="218" spans="1:11" ht="13.5" customHeight="1">
      <c r="A218" s="308"/>
      <c r="B218" s="304" t="s">
        <v>288</v>
      </c>
      <c r="C218" s="288">
        <v>63</v>
      </c>
      <c r="D218" s="287">
        <v>15</v>
      </c>
      <c r="E218" s="287">
        <v>1.2</v>
      </c>
      <c r="F218" s="287">
        <v>0.1</v>
      </c>
      <c r="G218" s="287">
        <v>2.2</v>
      </c>
      <c r="H218" s="287">
        <v>1.3</v>
      </c>
      <c r="I218" s="287">
        <v>0</v>
      </c>
      <c r="J218" s="287">
        <v>0.1</v>
      </c>
      <c r="K218" s="304">
        <v>0</v>
      </c>
    </row>
    <row r="219" spans="1:11" ht="13.5" customHeight="1">
      <c r="A219" s="308"/>
      <c r="B219" s="304" t="s">
        <v>669</v>
      </c>
      <c r="C219" s="288">
        <v>168</v>
      </c>
      <c r="D219" s="287">
        <v>40</v>
      </c>
      <c r="E219" s="287">
        <v>1.2</v>
      </c>
      <c r="F219" s="287">
        <v>0.3</v>
      </c>
      <c r="G219" s="287">
        <v>8.1</v>
      </c>
      <c r="H219" s="287">
        <v>3</v>
      </c>
      <c r="I219" s="287">
        <v>0</v>
      </c>
      <c r="J219" s="287">
        <v>0.1</v>
      </c>
      <c r="K219" s="304">
        <v>0</v>
      </c>
    </row>
    <row r="220" spans="1:11" ht="13.5" customHeight="1">
      <c r="A220" s="308"/>
      <c r="B220" s="304" t="s">
        <v>542</v>
      </c>
      <c r="C220" s="288">
        <v>101</v>
      </c>
      <c r="D220" s="287">
        <v>24</v>
      </c>
      <c r="E220" s="287">
        <v>2.4</v>
      </c>
      <c r="F220" s="287" t="s">
        <v>446</v>
      </c>
      <c r="G220" s="287">
        <v>2.3</v>
      </c>
      <c r="H220" s="287">
        <v>5.1</v>
      </c>
      <c r="I220" s="287" t="s">
        <v>446</v>
      </c>
      <c r="J220" s="287" t="s">
        <v>446</v>
      </c>
      <c r="K220" s="304">
        <v>0</v>
      </c>
    </row>
    <row r="221" spans="1:11" ht="13.5" customHeight="1">
      <c r="A221" s="308"/>
      <c r="B221" s="303" t="s">
        <v>698</v>
      </c>
      <c r="C221" s="301">
        <v>71</v>
      </c>
      <c r="D221" s="290">
        <v>17</v>
      </c>
      <c r="E221" s="290">
        <v>2</v>
      </c>
      <c r="F221" s="290">
        <v>0.2</v>
      </c>
      <c r="G221" s="290">
        <v>1.8</v>
      </c>
      <c r="H221" s="290">
        <v>2</v>
      </c>
      <c r="I221" s="290" t="s">
        <v>446</v>
      </c>
      <c r="J221" s="290" t="s">
        <v>446</v>
      </c>
      <c r="K221" s="303">
        <v>0</v>
      </c>
    </row>
    <row r="222" spans="1:11" ht="13.5" customHeight="1">
      <c r="A222" s="308"/>
      <c r="B222" s="304" t="s">
        <v>290</v>
      </c>
      <c r="C222" s="288">
        <v>84</v>
      </c>
      <c r="D222" s="287">
        <v>20</v>
      </c>
      <c r="E222" s="287">
        <v>2.3</v>
      </c>
      <c r="F222" s="287">
        <v>0.4</v>
      </c>
      <c r="G222" s="287">
        <v>1.8</v>
      </c>
      <c r="H222" s="287">
        <v>4.2</v>
      </c>
      <c r="I222" s="287">
        <v>0.1</v>
      </c>
      <c r="J222" s="287">
        <v>0.2</v>
      </c>
      <c r="K222" s="304">
        <v>0</v>
      </c>
    </row>
    <row r="223" spans="1:11" ht="13.5" customHeight="1">
      <c r="A223" s="308"/>
      <c r="B223" s="304" t="s">
        <v>543</v>
      </c>
      <c r="C223" s="288"/>
      <c r="D223" s="287">
        <v>80</v>
      </c>
      <c r="E223" s="287">
        <v>1.5</v>
      </c>
      <c r="F223" s="287">
        <v>0.6</v>
      </c>
      <c r="G223" s="287">
        <v>16.5</v>
      </c>
      <c r="H223" s="293">
        <v>3</v>
      </c>
      <c r="I223" s="287" t="s">
        <v>446</v>
      </c>
      <c r="J223" s="287" t="s">
        <v>446</v>
      </c>
      <c r="K223" s="304" t="s">
        <v>446</v>
      </c>
    </row>
    <row r="224" spans="1:11" ht="13.5" customHeight="1">
      <c r="A224" s="308"/>
      <c r="B224" s="304" t="s">
        <v>285</v>
      </c>
      <c r="C224" s="288">
        <v>210</v>
      </c>
      <c r="D224" s="287">
        <v>50</v>
      </c>
      <c r="E224" s="287">
        <v>6</v>
      </c>
      <c r="F224" s="287">
        <v>1</v>
      </c>
      <c r="G224" s="287">
        <v>5</v>
      </c>
      <c r="H224" s="287">
        <v>2</v>
      </c>
      <c r="I224" s="287">
        <v>0.1</v>
      </c>
      <c r="J224" s="287">
        <v>0.7</v>
      </c>
      <c r="K224" s="304">
        <v>0</v>
      </c>
    </row>
    <row r="225" spans="1:11" ht="13.5" customHeight="1">
      <c r="A225" s="308"/>
      <c r="B225" s="304" t="s">
        <v>545</v>
      </c>
      <c r="C225" s="288">
        <v>50</v>
      </c>
      <c r="D225" s="287">
        <v>12</v>
      </c>
      <c r="E225" s="287">
        <v>1</v>
      </c>
      <c r="F225" s="287">
        <v>0.1</v>
      </c>
      <c r="G225" s="287">
        <v>2</v>
      </c>
      <c r="H225" s="287">
        <v>2</v>
      </c>
      <c r="I225" s="287" t="s">
        <v>446</v>
      </c>
      <c r="J225" s="287" t="s">
        <v>446</v>
      </c>
      <c r="K225" s="304">
        <v>0</v>
      </c>
    </row>
    <row r="226" spans="1:11" ht="13.5" customHeight="1">
      <c r="A226" s="308"/>
      <c r="B226" s="304" t="s">
        <v>546</v>
      </c>
      <c r="C226" s="288">
        <v>168</v>
      </c>
      <c r="D226" s="287">
        <v>40</v>
      </c>
      <c r="E226" s="287">
        <v>1.2</v>
      </c>
      <c r="F226" s="287">
        <v>0.2</v>
      </c>
      <c r="G226" s="287">
        <v>8.3</v>
      </c>
      <c r="H226" s="287">
        <v>2</v>
      </c>
      <c r="I226" s="287" t="s">
        <v>446</v>
      </c>
      <c r="J226" s="287">
        <v>0.1</v>
      </c>
      <c r="K226" s="304">
        <v>0</v>
      </c>
    </row>
    <row r="227" spans="1:11" ht="13.5" customHeight="1">
      <c r="A227" s="308"/>
      <c r="B227" s="305" t="s">
        <v>544</v>
      </c>
      <c r="C227" s="302">
        <v>130</v>
      </c>
      <c r="D227" s="289">
        <v>31</v>
      </c>
      <c r="E227" s="289">
        <v>1.1</v>
      </c>
      <c r="F227" s="289">
        <v>0.1</v>
      </c>
      <c r="G227" s="289">
        <v>6.1</v>
      </c>
      <c r="H227" s="289">
        <v>2.4</v>
      </c>
      <c r="I227" s="289" t="s">
        <v>446</v>
      </c>
      <c r="J227" s="289" t="s">
        <v>446</v>
      </c>
      <c r="K227" s="305">
        <v>0</v>
      </c>
    </row>
    <row r="228" spans="1:11" ht="13.5" customHeight="1">
      <c r="A228" s="308"/>
      <c r="B228" s="304" t="s">
        <v>699</v>
      </c>
      <c r="C228" s="288">
        <v>121</v>
      </c>
      <c r="D228" s="287">
        <v>29</v>
      </c>
      <c r="E228" s="287">
        <v>1.4</v>
      </c>
      <c r="F228" s="287">
        <v>0.3</v>
      </c>
      <c r="G228" s="287">
        <v>5</v>
      </c>
      <c r="H228" s="287">
        <v>5.3</v>
      </c>
      <c r="I228" s="287" t="s">
        <v>446</v>
      </c>
      <c r="J228" s="287">
        <v>0.2</v>
      </c>
      <c r="K228" s="304">
        <v>0</v>
      </c>
    </row>
    <row r="229" spans="1:11" ht="13.5" customHeight="1">
      <c r="A229" s="308"/>
      <c r="B229" s="304" t="s">
        <v>289</v>
      </c>
      <c r="C229" s="288">
        <v>44</v>
      </c>
      <c r="D229" s="287">
        <v>10</v>
      </c>
      <c r="E229" s="287">
        <v>1</v>
      </c>
      <c r="F229" s="287">
        <v>0.1</v>
      </c>
      <c r="G229" s="287">
        <v>2</v>
      </c>
      <c r="H229" s="287">
        <v>2</v>
      </c>
      <c r="I229" s="287" t="s">
        <v>446</v>
      </c>
      <c r="J229" s="287" t="s">
        <v>446</v>
      </c>
      <c r="K229" s="304">
        <v>0</v>
      </c>
    </row>
    <row r="230" spans="1:11" ht="13.5" customHeight="1">
      <c r="A230" s="308"/>
      <c r="B230" s="304" t="s">
        <v>664</v>
      </c>
      <c r="C230" s="288">
        <v>172</v>
      </c>
      <c r="D230" s="287">
        <v>41</v>
      </c>
      <c r="E230" s="287">
        <v>2.6</v>
      </c>
      <c r="F230" s="287">
        <v>0.2</v>
      </c>
      <c r="G230" s="287">
        <v>6.8</v>
      </c>
      <c r="H230" s="287">
        <v>3</v>
      </c>
      <c r="I230" s="287">
        <v>0.1</v>
      </c>
      <c r="J230" s="287">
        <v>0.1</v>
      </c>
      <c r="K230" s="304">
        <v>0</v>
      </c>
    </row>
    <row r="231" spans="1:11" ht="13.5" customHeight="1">
      <c r="A231" s="308"/>
      <c r="B231" s="304" t="s">
        <v>663</v>
      </c>
      <c r="C231" s="288">
        <v>378</v>
      </c>
      <c r="D231" s="287">
        <v>90</v>
      </c>
      <c r="E231" s="287">
        <v>7</v>
      </c>
      <c r="F231" s="287">
        <v>0.7</v>
      </c>
      <c r="G231" s="287">
        <v>14</v>
      </c>
      <c r="H231" s="287">
        <v>8.8</v>
      </c>
      <c r="I231" s="287">
        <v>0.1</v>
      </c>
      <c r="J231" s="287">
        <v>0.4</v>
      </c>
      <c r="K231" s="304">
        <v>0</v>
      </c>
    </row>
    <row r="232" spans="1:11" ht="13.5" customHeight="1">
      <c r="A232" s="308"/>
      <c r="B232" s="304" t="s">
        <v>89</v>
      </c>
      <c r="C232" s="288"/>
      <c r="D232" s="287">
        <v>41</v>
      </c>
      <c r="E232" s="287">
        <v>3.6</v>
      </c>
      <c r="F232" s="287">
        <v>0.1</v>
      </c>
      <c r="G232" s="287">
        <v>6.2</v>
      </c>
      <c r="H232" s="293">
        <v>4</v>
      </c>
      <c r="I232" s="287" t="s">
        <v>446</v>
      </c>
      <c r="J232" s="287" t="s">
        <v>446</v>
      </c>
      <c r="K232" s="304" t="s">
        <v>446</v>
      </c>
    </row>
    <row r="233" spans="1:11" ht="13.5" customHeight="1" thickBot="1">
      <c r="A233" s="308"/>
      <c r="B233" s="304" t="s">
        <v>548</v>
      </c>
      <c r="C233" s="288">
        <v>84</v>
      </c>
      <c r="D233" s="287">
        <v>20</v>
      </c>
      <c r="E233" s="287">
        <v>1.2</v>
      </c>
      <c r="F233" s="287">
        <v>0</v>
      </c>
      <c r="G233" s="287">
        <v>3</v>
      </c>
      <c r="H233" s="287">
        <v>2.2</v>
      </c>
      <c r="I233" s="287" t="s">
        <v>446</v>
      </c>
      <c r="J233" s="287" t="s">
        <v>446</v>
      </c>
      <c r="K233" s="304">
        <v>0</v>
      </c>
    </row>
    <row r="234" spans="1:11" ht="13.5" customHeight="1" thickBot="1">
      <c r="A234" s="308"/>
      <c r="B234" s="601" t="s">
        <v>163</v>
      </c>
      <c r="C234" s="602"/>
      <c r="D234" s="602"/>
      <c r="E234" s="602"/>
      <c r="F234" s="602"/>
      <c r="G234" s="602"/>
      <c r="H234" s="602"/>
      <c r="I234" s="602"/>
      <c r="J234" s="602"/>
      <c r="K234" s="603"/>
    </row>
    <row r="235" spans="1:11" ht="13.5" customHeight="1">
      <c r="A235" s="308"/>
      <c r="B235" s="328" t="s">
        <v>90</v>
      </c>
      <c r="C235" s="329"/>
      <c r="D235" s="330">
        <v>40</v>
      </c>
      <c r="E235" s="330">
        <v>5.9</v>
      </c>
      <c r="F235" s="330">
        <v>0.2</v>
      </c>
      <c r="G235" s="330">
        <v>3.3</v>
      </c>
      <c r="H235" s="334">
        <v>5</v>
      </c>
      <c r="I235" s="287" t="s">
        <v>446</v>
      </c>
      <c r="J235" s="287" t="s">
        <v>446</v>
      </c>
      <c r="K235" s="304" t="s">
        <v>446</v>
      </c>
    </row>
    <row r="236" spans="1:11" ht="13.5" customHeight="1">
      <c r="A236" s="308"/>
      <c r="B236" s="304" t="s">
        <v>281</v>
      </c>
      <c r="C236" s="288">
        <v>168</v>
      </c>
      <c r="D236" s="287">
        <v>40</v>
      </c>
      <c r="E236" s="287">
        <v>5.9</v>
      </c>
      <c r="F236" s="287">
        <v>0.5</v>
      </c>
      <c r="G236" s="287">
        <v>3.3</v>
      </c>
      <c r="H236" s="287">
        <v>3</v>
      </c>
      <c r="I236" s="287">
        <v>0.1</v>
      </c>
      <c r="J236" s="287">
        <v>0.2</v>
      </c>
      <c r="K236" s="304">
        <v>0</v>
      </c>
    </row>
    <row r="237" spans="1:11" ht="13.5" customHeight="1">
      <c r="A237" s="308"/>
      <c r="B237" s="304" t="s">
        <v>282</v>
      </c>
      <c r="C237" s="288">
        <v>164</v>
      </c>
      <c r="D237" s="287">
        <v>39</v>
      </c>
      <c r="E237" s="287">
        <v>1.9</v>
      </c>
      <c r="F237" s="287">
        <v>0.7</v>
      </c>
      <c r="G237" s="287">
        <v>6</v>
      </c>
      <c r="H237" s="287">
        <v>2.8</v>
      </c>
      <c r="I237" s="287" t="s">
        <v>446</v>
      </c>
      <c r="J237" s="287" t="s">
        <v>446</v>
      </c>
      <c r="K237" s="304">
        <v>0</v>
      </c>
    </row>
    <row r="238" spans="1:11" ht="13.5" customHeight="1">
      <c r="A238" s="308"/>
      <c r="B238" s="304" t="s">
        <v>284</v>
      </c>
      <c r="C238" s="288">
        <v>168</v>
      </c>
      <c r="D238" s="287">
        <v>40</v>
      </c>
      <c r="E238" s="287">
        <v>4.9</v>
      </c>
      <c r="F238" s="287">
        <v>1.3</v>
      </c>
      <c r="G238" s="287">
        <v>1.8</v>
      </c>
      <c r="H238" s="287">
        <v>5.7</v>
      </c>
      <c r="I238" s="287" t="s">
        <v>446</v>
      </c>
      <c r="J238" s="287" t="s">
        <v>446</v>
      </c>
      <c r="K238" s="304">
        <v>0</v>
      </c>
    </row>
    <row r="239" spans="1:11" ht="13.5" customHeight="1">
      <c r="A239" s="308"/>
      <c r="B239" s="304" t="s">
        <v>283</v>
      </c>
      <c r="C239" s="288">
        <v>49</v>
      </c>
      <c r="D239" s="287">
        <v>12</v>
      </c>
      <c r="E239" s="287">
        <v>2</v>
      </c>
      <c r="F239" s="287">
        <v>0.5</v>
      </c>
      <c r="G239" s="287">
        <v>0</v>
      </c>
      <c r="H239" s="287">
        <v>5</v>
      </c>
      <c r="I239" s="287">
        <v>0.1</v>
      </c>
      <c r="J239" s="287">
        <v>0.3</v>
      </c>
      <c r="K239" s="304">
        <v>0</v>
      </c>
    </row>
    <row r="240" spans="1:11" ht="13.5" customHeight="1" thickBot="1">
      <c r="A240" s="308"/>
      <c r="B240" s="303" t="s">
        <v>700</v>
      </c>
      <c r="C240" s="301">
        <v>172</v>
      </c>
      <c r="D240" s="290">
        <v>41</v>
      </c>
      <c r="E240" s="290">
        <v>5.7</v>
      </c>
      <c r="F240" s="290">
        <v>0.4</v>
      </c>
      <c r="G240" s="290">
        <v>3.8</v>
      </c>
      <c r="H240" s="290">
        <v>6</v>
      </c>
      <c r="I240" s="290">
        <v>0.1</v>
      </c>
      <c r="J240" s="290">
        <v>0.2</v>
      </c>
      <c r="K240" s="303">
        <v>0</v>
      </c>
    </row>
    <row r="241" spans="1:11" ht="13.5" customHeight="1" thickBot="1">
      <c r="A241" s="306"/>
      <c r="B241" s="295" t="s">
        <v>258</v>
      </c>
      <c r="C241" s="292"/>
      <c r="D241" s="292"/>
      <c r="E241" s="292"/>
      <c r="F241" s="292"/>
      <c r="G241" s="292"/>
      <c r="H241" s="292"/>
      <c r="I241" s="292"/>
      <c r="J241" s="292"/>
      <c r="K241" s="310"/>
    </row>
    <row r="242" spans="1:11" ht="13.5" customHeight="1">
      <c r="A242" s="308"/>
      <c r="B242" s="304" t="s">
        <v>672</v>
      </c>
      <c r="C242" s="288">
        <v>1420</v>
      </c>
      <c r="D242" s="287">
        <v>338</v>
      </c>
      <c r="E242" s="287">
        <v>22.3</v>
      </c>
      <c r="F242" s="287">
        <v>1</v>
      </c>
      <c r="G242" s="287">
        <v>57.9</v>
      </c>
      <c r="H242" s="287">
        <v>7</v>
      </c>
      <c r="I242" s="287" t="s">
        <v>446</v>
      </c>
      <c r="J242" s="287" t="s">
        <v>446</v>
      </c>
      <c r="K242" s="304">
        <v>0</v>
      </c>
    </row>
    <row r="243" spans="1:11" ht="13.5" customHeight="1">
      <c r="A243" s="308"/>
      <c r="B243" s="304" t="s">
        <v>549</v>
      </c>
      <c r="C243" s="288"/>
      <c r="D243" s="287">
        <v>157</v>
      </c>
      <c r="E243" s="287">
        <v>11</v>
      </c>
      <c r="F243" s="287">
        <v>0.5</v>
      </c>
      <c r="G243" s="287">
        <v>27</v>
      </c>
      <c r="H243" s="293">
        <v>4</v>
      </c>
      <c r="I243" s="287" t="s">
        <v>446</v>
      </c>
      <c r="J243" s="287" t="s">
        <v>446</v>
      </c>
      <c r="K243" s="304">
        <v>0</v>
      </c>
    </row>
    <row r="244" spans="1:11" ht="13.5" customHeight="1">
      <c r="A244" s="308"/>
      <c r="B244" s="304" t="s">
        <v>259</v>
      </c>
      <c r="C244" s="288">
        <v>1282</v>
      </c>
      <c r="D244" s="287">
        <v>306</v>
      </c>
      <c r="E244" s="287">
        <v>19</v>
      </c>
      <c r="F244" s="287">
        <v>5.9</v>
      </c>
      <c r="G244" s="287">
        <v>44</v>
      </c>
      <c r="H244" s="287">
        <v>16</v>
      </c>
      <c r="I244" s="287">
        <v>0.8</v>
      </c>
      <c r="J244" s="287">
        <v>3.2</v>
      </c>
      <c r="K244" s="304">
        <v>0</v>
      </c>
    </row>
    <row r="245" spans="1:11" ht="13.5" customHeight="1">
      <c r="A245" s="308"/>
      <c r="B245" s="304" t="s">
        <v>261</v>
      </c>
      <c r="C245" s="288">
        <v>701</v>
      </c>
      <c r="D245" s="287">
        <v>167</v>
      </c>
      <c r="E245" s="287">
        <v>10.8</v>
      </c>
      <c r="F245" s="287">
        <v>0.4</v>
      </c>
      <c r="G245" s="287">
        <v>29</v>
      </c>
      <c r="H245" s="293">
        <v>3</v>
      </c>
      <c r="I245" s="287" t="s">
        <v>446</v>
      </c>
      <c r="J245" s="287" t="s">
        <v>446</v>
      </c>
      <c r="K245" s="304">
        <v>0</v>
      </c>
    </row>
    <row r="246" spans="1:11" ht="13.5" customHeight="1">
      <c r="A246" s="308"/>
      <c r="B246" s="304" t="s">
        <v>262</v>
      </c>
      <c r="C246" s="288">
        <v>1436</v>
      </c>
      <c r="D246" s="287">
        <v>342</v>
      </c>
      <c r="E246" s="287">
        <v>26</v>
      </c>
      <c r="F246" s="287">
        <v>1.9</v>
      </c>
      <c r="G246" s="287">
        <v>53</v>
      </c>
      <c r="H246" s="287">
        <v>4</v>
      </c>
      <c r="I246" s="287" t="s">
        <v>446</v>
      </c>
      <c r="J246" s="287" t="s">
        <v>446</v>
      </c>
      <c r="K246" s="304">
        <v>0</v>
      </c>
    </row>
    <row r="247" spans="1:11" ht="13.5" customHeight="1">
      <c r="A247" s="308"/>
      <c r="B247" s="304" t="s">
        <v>91</v>
      </c>
      <c r="C247" s="288">
        <v>1348</v>
      </c>
      <c r="D247" s="287">
        <v>321</v>
      </c>
      <c r="E247" s="287">
        <v>21.7</v>
      </c>
      <c r="F247" s="287">
        <v>1.5</v>
      </c>
      <c r="G247" s="287">
        <v>53.1</v>
      </c>
      <c r="H247" s="287">
        <v>2</v>
      </c>
      <c r="I247" s="287" t="s">
        <v>446</v>
      </c>
      <c r="J247" s="287" t="s">
        <v>446</v>
      </c>
      <c r="K247" s="304">
        <v>0</v>
      </c>
    </row>
    <row r="248" spans="1:11" ht="13.5" customHeight="1">
      <c r="A248" s="308"/>
      <c r="B248" s="305" t="s">
        <v>551</v>
      </c>
      <c r="C248" s="302"/>
      <c r="D248" s="289">
        <v>512</v>
      </c>
      <c r="E248" s="289">
        <v>41.6</v>
      </c>
      <c r="F248" s="289">
        <v>28.5</v>
      </c>
      <c r="G248" s="289">
        <v>22.1</v>
      </c>
      <c r="H248" s="293">
        <v>22</v>
      </c>
      <c r="I248" s="287" t="s">
        <v>446</v>
      </c>
      <c r="J248" s="287" t="s">
        <v>446</v>
      </c>
      <c r="K248" s="304" t="s">
        <v>446</v>
      </c>
    </row>
    <row r="249" spans="1:11" ht="13.5" customHeight="1">
      <c r="A249" s="308"/>
      <c r="B249" s="304" t="s">
        <v>260</v>
      </c>
      <c r="C249" s="288">
        <v>1922</v>
      </c>
      <c r="D249" s="287">
        <v>458</v>
      </c>
      <c r="E249" s="287">
        <v>41</v>
      </c>
      <c r="F249" s="287">
        <v>21</v>
      </c>
      <c r="G249" s="287">
        <v>23</v>
      </c>
      <c r="H249" s="287">
        <v>22</v>
      </c>
      <c r="I249" s="287" t="s">
        <v>446</v>
      </c>
      <c r="J249" s="287" t="s">
        <v>446</v>
      </c>
      <c r="K249" s="304">
        <v>0</v>
      </c>
    </row>
    <row r="250" spans="1:11" ht="13.5" customHeight="1">
      <c r="A250" s="308"/>
      <c r="B250" s="305" t="s">
        <v>661</v>
      </c>
      <c r="C250" s="302"/>
      <c r="D250" s="289">
        <v>438.6</v>
      </c>
      <c r="E250" s="289">
        <v>45</v>
      </c>
      <c r="F250" s="289">
        <v>20.6</v>
      </c>
      <c r="G250" s="289">
        <v>18.3</v>
      </c>
      <c r="H250" s="293">
        <v>20</v>
      </c>
      <c r="I250" s="287" t="s">
        <v>446</v>
      </c>
      <c r="J250" s="287" t="s">
        <v>446</v>
      </c>
      <c r="K250" s="304" t="s">
        <v>446</v>
      </c>
    </row>
    <row r="251" spans="1:11" ht="13.5" customHeight="1" thickBot="1">
      <c r="A251" s="308"/>
      <c r="B251" s="305" t="s">
        <v>169</v>
      </c>
      <c r="C251" s="302">
        <v>328</v>
      </c>
      <c r="D251" s="289">
        <v>78</v>
      </c>
      <c r="E251" s="289">
        <v>8</v>
      </c>
      <c r="F251" s="289">
        <v>4.8</v>
      </c>
      <c r="G251" s="289">
        <v>1</v>
      </c>
      <c r="H251" s="289">
        <v>1</v>
      </c>
      <c r="I251" s="289">
        <v>0.1</v>
      </c>
      <c r="J251" s="289">
        <v>2.7</v>
      </c>
      <c r="K251" s="305">
        <v>0</v>
      </c>
    </row>
    <row r="252" spans="1:11" ht="13.5" customHeight="1" thickBot="1">
      <c r="A252" s="606" t="s">
        <v>167</v>
      </c>
      <c r="B252" s="607"/>
      <c r="C252" s="607"/>
      <c r="D252" s="607"/>
      <c r="E252" s="607"/>
      <c r="F252" s="607"/>
      <c r="G252" s="607"/>
      <c r="H252" s="607"/>
      <c r="I252" s="607"/>
      <c r="J252" s="607"/>
      <c r="K252" s="608"/>
    </row>
    <row r="253" spans="1:11" ht="13.5" customHeight="1" thickBot="1">
      <c r="A253" s="311"/>
      <c r="B253" s="601" t="s">
        <v>166</v>
      </c>
      <c r="C253" s="604"/>
      <c r="D253" s="604"/>
      <c r="E253" s="604"/>
      <c r="F253" s="604"/>
      <c r="G253" s="604"/>
      <c r="H253" s="604"/>
      <c r="I253" s="604"/>
      <c r="J253" s="604"/>
      <c r="K253" s="605"/>
    </row>
    <row r="254" spans="1:11" ht="13.5" customHeight="1">
      <c r="A254" s="308"/>
      <c r="B254" s="303" t="s">
        <v>293</v>
      </c>
      <c r="C254" s="301">
        <v>1739</v>
      </c>
      <c r="D254" s="290">
        <v>414</v>
      </c>
      <c r="E254" s="290">
        <v>11.3</v>
      </c>
      <c r="F254" s="290">
        <v>4.3</v>
      </c>
      <c r="G254" s="290">
        <v>80.4</v>
      </c>
      <c r="H254" s="290">
        <v>4.2</v>
      </c>
      <c r="I254" s="290" t="s">
        <v>446</v>
      </c>
      <c r="J254" s="290" t="s">
        <v>446</v>
      </c>
      <c r="K254" s="303" t="s">
        <v>446</v>
      </c>
    </row>
    <row r="255" spans="1:11" ht="13.5" customHeight="1">
      <c r="A255" s="308"/>
      <c r="B255" s="304" t="s">
        <v>294</v>
      </c>
      <c r="C255" s="288">
        <v>1071</v>
      </c>
      <c r="D255" s="287">
        <v>255</v>
      </c>
      <c r="E255" s="287">
        <v>8.3</v>
      </c>
      <c r="F255" s="287">
        <v>0.8</v>
      </c>
      <c r="G255" s="287">
        <v>52.3</v>
      </c>
      <c r="H255" s="287">
        <v>3.7</v>
      </c>
      <c r="I255" s="287">
        <v>0.1</v>
      </c>
      <c r="J255" s="287">
        <v>0.4</v>
      </c>
      <c r="K255" s="304" t="s">
        <v>446</v>
      </c>
    </row>
    <row r="256" spans="1:11" ht="13.5" customHeight="1">
      <c r="A256" s="308"/>
      <c r="B256" s="304" t="s">
        <v>488</v>
      </c>
      <c r="C256" s="288">
        <v>1033</v>
      </c>
      <c r="D256" s="287">
        <v>246</v>
      </c>
      <c r="E256" s="287">
        <v>9.8</v>
      </c>
      <c r="F256" s="287">
        <v>1</v>
      </c>
      <c r="G256" s="287">
        <v>48</v>
      </c>
      <c r="H256" s="287">
        <v>6.3</v>
      </c>
      <c r="I256" s="287" t="s">
        <v>446</v>
      </c>
      <c r="J256" s="287" t="s">
        <v>446</v>
      </c>
      <c r="K256" s="304" t="s">
        <v>446</v>
      </c>
    </row>
    <row r="257" spans="1:11" ht="13.5" customHeight="1">
      <c r="A257" s="308"/>
      <c r="B257" s="304" t="s">
        <v>159</v>
      </c>
      <c r="C257" s="288">
        <v>1142</v>
      </c>
      <c r="D257" s="287">
        <v>272</v>
      </c>
      <c r="E257" s="287">
        <v>10.2</v>
      </c>
      <c r="F257" s="287">
        <v>1</v>
      </c>
      <c r="G257" s="287">
        <v>54</v>
      </c>
      <c r="H257" s="287">
        <v>11.6</v>
      </c>
      <c r="I257" s="287" t="s">
        <v>446</v>
      </c>
      <c r="J257" s="287" t="s">
        <v>446</v>
      </c>
      <c r="K257" s="304">
        <v>0</v>
      </c>
    </row>
    <row r="258" spans="1:11" ht="13.5" customHeight="1">
      <c r="A258" s="308"/>
      <c r="B258" s="304" t="s">
        <v>489</v>
      </c>
      <c r="C258" s="288">
        <v>750</v>
      </c>
      <c r="D258" s="287">
        <v>179</v>
      </c>
      <c r="E258" s="287">
        <v>5</v>
      </c>
      <c r="F258" s="287">
        <v>1.5</v>
      </c>
      <c r="G258" s="287">
        <v>36</v>
      </c>
      <c r="H258" s="287">
        <v>10</v>
      </c>
      <c r="I258" s="287">
        <v>0.5</v>
      </c>
      <c r="J258" s="287" t="s">
        <v>446</v>
      </c>
      <c r="K258" s="304" t="s">
        <v>446</v>
      </c>
    </row>
    <row r="259" spans="1:11" ht="13.5" customHeight="1">
      <c r="A259" s="308"/>
      <c r="B259" s="304" t="s">
        <v>424</v>
      </c>
      <c r="C259" s="288"/>
      <c r="D259" s="287">
        <v>234</v>
      </c>
      <c r="E259" s="287">
        <v>9.5</v>
      </c>
      <c r="F259" s="287">
        <v>3</v>
      </c>
      <c r="G259" s="287">
        <v>41</v>
      </c>
      <c r="H259" s="293">
        <v>10</v>
      </c>
      <c r="I259" s="287" t="s">
        <v>446</v>
      </c>
      <c r="J259" s="287" t="s">
        <v>446</v>
      </c>
      <c r="K259" s="304" t="s">
        <v>446</v>
      </c>
    </row>
    <row r="260" spans="1:11" ht="13.5" customHeight="1">
      <c r="A260" s="308"/>
      <c r="B260" s="304" t="s">
        <v>295</v>
      </c>
      <c r="C260" s="288">
        <v>1294</v>
      </c>
      <c r="D260" s="287">
        <v>308</v>
      </c>
      <c r="E260" s="287">
        <v>10.2</v>
      </c>
      <c r="F260" s="287">
        <v>2.5</v>
      </c>
      <c r="G260" s="287">
        <v>58</v>
      </c>
      <c r="H260" s="287">
        <v>3.36</v>
      </c>
      <c r="I260" s="287" t="s">
        <v>446</v>
      </c>
      <c r="J260" s="287" t="s">
        <v>446</v>
      </c>
      <c r="K260" s="304" t="s">
        <v>446</v>
      </c>
    </row>
    <row r="261" spans="1:11" ht="13.5" customHeight="1">
      <c r="A261" s="308"/>
      <c r="B261" s="304" t="s">
        <v>823</v>
      </c>
      <c r="C261" s="288"/>
      <c r="D261" s="287">
        <v>433</v>
      </c>
      <c r="E261" s="287">
        <v>6.8</v>
      </c>
      <c r="F261" s="287">
        <v>15.9</v>
      </c>
      <c r="G261" s="287">
        <v>65.6</v>
      </c>
      <c r="H261" s="367" t="s">
        <v>446</v>
      </c>
      <c r="I261" s="287" t="s">
        <v>446</v>
      </c>
      <c r="J261" s="287" t="s">
        <v>446</v>
      </c>
      <c r="K261" s="304" t="s">
        <v>446</v>
      </c>
    </row>
    <row r="262" spans="1:11" ht="13.5" customHeight="1">
      <c r="A262" s="308"/>
      <c r="B262" s="304" t="s">
        <v>1222</v>
      </c>
      <c r="C262" s="288"/>
      <c r="D262" s="287">
        <v>494</v>
      </c>
      <c r="E262" s="287">
        <v>7.4</v>
      </c>
      <c r="F262" s="287">
        <v>23.7</v>
      </c>
      <c r="G262" s="287">
        <v>59.4</v>
      </c>
      <c r="H262" s="293">
        <v>4.5</v>
      </c>
      <c r="I262" s="287"/>
      <c r="J262" s="287"/>
      <c r="K262" s="304"/>
    </row>
    <row r="263" spans="1:11" ht="13.5" customHeight="1">
      <c r="A263" s="308"/>
      <c r="B263" s="304" t="s">
        <v>490</v>
      </c>
      <c r="C263" s="288"/>
      <c r="D263" s="287">
        <v>248</v>
      </c>
      <c r="E263" s="287">
        <v>3.6</v>
      </c>
      <c r="F263" s="287">
        <v>12.3</v>
      </c>
      <c r="G263" s="287">
        <v>30.7</v>
      </c>
      <c r="H263" s="293">
        <v>3</v>
      </c>
      <c r="I263" s="287" t="s">
        <v>446</v>
      </c>
      <c r="J263" s="287" t="s">
        <v>446</v>
      </c>
      <c r="K263" s="304" t="s">
        <v>446</v>
      </c>
    </row>
    <row r="264" spans="1:11" ht="13.5" customHeight="1">
      <c r="A264" s="308"/>
      <c r="B264" s="304" t="s">
        <v>491</v>
      </c>
      <c r="C264" s="288"/>
      <c r="D264" s="287">
        <v>461</v>
      </c>
      <c r="E264" s="287">
        <v>7.2</v>
      </c>
      <c r="F264" s="287">
        <v>17.4</v>
      </c>
      <c r="G264" s="287">
        <v>69</v>
      </c>
      <c r="H264" s="293">
        <v>3</v>
      </c>
      <c r="I264" s="287" t="s">
        <v>446</v>
      </c>
      <c r="J264" s="287" t="s">
        <v>446</v>
      </c>
      <c r="K264" s="304" t="s">
        <v>446</v>
      </c>
    </row>
    <row r="265" spans="1:11" ht="13.5" customHeight="1">
      <c r="A265" s="308"/>
      <c r="B265" s="304" t="s">
        <v>1303</v>
      </c>
      <c r="C265" s="288"/>
      <c r="D265" s="287">
        <v>109</v>
      </c>
      <c r="E265" s="287">
        <v>1.8</v>
      </c>
      <c r="F265" s="287">
        <v>4</v>
      </c>
      <c r="G265" s="287">
        <v>16.5</v>
      </c>
      <c r="H265" s="293"/>
      <c r="I265" s="287"/>
      <c r="J265" s="287"/>
      <c r="K265" s="304"/>
    </row>
    <row r="266" spans="1:11" ht="13.5" customHeight="1">
      <c r="A266" s="308"/>
      <c r="B266" s="304" t="s">
        <v>493</v>
      </c>
      <c r="C266" s="288"/>
      <c r="D266" s="287">
        <v>300</v>
      </c>
      <c r="E266" s="287"/>
      <c r="F266" s="287"/>
      <c r="G266" s="287"/>
      <c r="H266" s="293">
        <v>3</v>
      </c>
      <c r="I266" s="287" t="s">
        <v>446</v>
      </c>
      <c r="J266" s="287" t="s">
        <v>446</v>
      </c>
      <c r="K266" s="304" t="s">
        <v>446</v>
      </c>
    </row>
    <row r="267" spans="1:11" ht="13.5" customHeight="1">
      <c r="A267" s="308"/>
      <c r="B267" s="304" t="s">
        <v>494</v>
      </c>
      <c r="C267" s="288"/>
      <c r="D267" s="287">
        <v>408</v>
      </c>
      <c r="E267" s="287">
        <v>8</v>
      </c>
      <c r="F267" s="287">
        <v>22</v>
      </c>
      <c r="G267" s="287">
        <v>44</v>
      </c>
      <c r="H267" s="293">
        <v>3</v>
      </c>
      <c r="I267" s="287" t="s">
        <v>446</v>
      </c>
      <c r="J267" s="287" t="s">
        <v>446</v>
      </c>
      <c r="K267" s="304" t="s">
        <v>446</v>
      </c>
    </row>
    <row r="268" spans="1:11" ht="13.5" customHeight="1">
      <c r="A268" s="308"/>
      <c r="B268" s="304" t="s">
        <v>496</v>
      </c>
      <c r="C268" s="288"/>
      <c r="D268" s="287">
        <v>358</v>
      </c>
      <c r="E268" s="287">
        <v>12</v>
      </c>
      <c r="F268" s="287">
        <v>1.1</v>
      </c>
      <c r="G268" s="287">
        <v>75</v>
      </c>
      <c r="H268" s="293">
        <v>3.2</v>
      </c>
      <c r="I268" s="287" t="s">
        <v>446</v>
      </c>
      <c r="J268" s="287" t="s">
        <v>446</v>
      </c>
      <c r="K268" s="304" t="s">
        <v>446</v>
      </c>
    </row>
    <row r="269" spans="1:11" ht="13.5" customHeight="1">
      <c r="A269" s="308"/>
      <c r="B269" s="304" t="s">
        <v>791</v>
      </c>
      <c r="C269" s="288"/>
      <c r="D269" s="287">
        <v>358</v>
      </c>
      <c r="E269" s="287">
        <v>12</v>
      </c>
      <c r="F269" s="287">
        <v>1.1</v>
      </c>
      <c r="G269" s="287">
        <v>75</v>
      </c>
      <c r="H269" s="293">
        <v>15</v>
      </c>
      <c r="I269" s="287" t="s">
        <v>446</v>
      </c>
      <c r="J269" s="287" t="s">
        <v>446</v>
      </c>
      <c r="K269" s="304" t="s">
        <v>446</v>
      </c>
    </row>
    <row r="270" spans="1:11" ht="13.5" customHeight="1">
      <c r="A270" s="308"/>
      <c r="B270" s="304" t="s">
        <v>296</v>
      </c>
      <c r="C270" s="288">
        <v>1646</v>
      </c>
      <c r="D270" s="287">
        <v>392</v>
      </c>
      <c r="E270" s="287">
        <v>15</v>
      </c>
      <c r="F270" s="287">
        <v>3.4</v>
      </c>
      <c r="G270" s="287">
        <v>72.9</v>
      </c>
      <c r="H270" s="287">
        <v>3.2</v>
      </c>
      <c r="I270" s="287" t="s">
        <v>446</v>
      </c>
      <c r="J270" s="287" t="s">
        <v>446</v>
      </c>
      <c r="K270" s="304" t="s">
        <v>446</v>
      </c>
    </row>
    <row r="271" spans="1:11" ht="13.5" customHeight="1">
      <c r="A271" s="308"/>
      <c r="B271" s="305" t="s">
        <v>297</v>
      </c>
      <c r="C271" s="302">
        <v>1680</v>
      </c>
      <c r="D271" s="289">
        <v>400</v>
      </c>
      <c r="E271" s="289">
        <v>17</v>
      </c>
      <c r="F271" s="289">
        <v>5</v>
      </c>
      <c r="G271" s="289">
        <v>69</v>
      </c>
      <c r="H271" s="289">
        <v>3.2</v>
      </c>
      <c r="I271" s="289" t="s">
        <v>446</v>
      </c>
      <c r="J271" s="289" t="s">
        <v>446</v>
      </c>
      <c r="K271" s="305" t="s">
        <v>446</v>
      </c>
    </row>
    <row r="272" spans="1:11" ht="13.5" customHeight="1">
      <c r="A272" s="308"/>
      <c r="B272" s="304" t="s">
        <v>1839</v>
      </c>
      <c r="C272" s="288">
        <v>1172</v>
      </c>
      <c r="D272" s="287">
        <v>275</v>
      </c>
      <c r="E272" s="287">
        <v>9.4</v>
      </c>
      <c r="F272" s="287">
        <v>0.7</v>
      </c>
      <c r="G272" s="287">
        <v>57</v>
      </c>
      <c r="H272" s="287">
        <v>3.3</v>
      </c>
      <c r="I272" s="287" t="s">
        <v>446</v>
      </c>
      <c r="J272" s="287" t="s">
        <v>446</v>
      </c>
      <c r="K272" s="304">
        <v>0</v>
      </c>
    </row>
    <row r="273" spans="1:11" ht="13.5" customHeight="1">
      <c r="A273" s="308"/>
      <c r="B273" s="304" t="s">
        <v>1838</v>
      </c>
      <c r="C273" s="288">
        <v>1172</v>
      </c>
      <c r="D273" s="287">
        <v>165</v>
      </c>
      <c r="E273" s="287">
        <v>5.6</v>
      </c>
      <c r="F273" s="287">
        <v>0.4</v>
      </c>
      <c r="G273" s="287">
        <v>34</v>
      </c>
      <c r="H273" s="287">
        <v>2</v>
      </c>
      <c r="I273" s="287" t="s">
        <v>446</v>
      </c>
      <c r="J273" s="287" t="s">
        <v>446</v>
      </c>
      <c r="K273" s="304">
        <v>0</v>
      </c>
    </row>
    <row r="274" spans="1:11" ht="13.5" customHeight="1" thickBot="1">
      <c r="A274" s="308"/>
      <c r="B274" s="304" t="s">
        <v>487</v>
      </c>
      <c r="C274" s="288"/>
      <c r="D274" s="287">
        <v>351</v>
      </c>
      <c r="E274" s="287">
        <v>10.2</v>
      </c>
      <c r="F274" s="287">
        <v>0.9</v>
      </c>
      <c r="G274" s="287">
        <v>73.7</v>
      </c>
      <c r="H274" s="367">
        <v>1.2</v>
      </c>
      <c r="I274" s="287" t="s">
        <v>446</v>
      </c>
      <c r="J274" s="287" t="s">
        <v>446</v>
      </c>
      <c r="K274" s="304" t="s">
        <v>446</v>
      </c>
    </row>
    <row r="275" spans="1:11" ht="13.5" customHeight="1" thickBot="1">
      <c r="A275" s="306"/>
      <c r="B275" s="296" t="s">
        <v>158</v>
      </c>
      <c r="C275" s="292"/>
      <c r="D275" s="292"/>
      <c r="E275" s="292"/>
      <c r="F275" s="292"/>
      <c r="G275" s="292"/>
      <c r="H275" s="292"/>
      <c r="I275" s="292"/>
      <c r="J275" s="292"/>
      <c r="K275" s="310"/>
    </row>
    <row r="276" spans="1:11" ht="13.5" customHeight="1">
      <c r="A276" s="308"/>
      <c r="B276" s="304" t="s">
        <v>759</v>
      </c>
      <c r="C276" s="288">
        <v>1507</v>
      </c>
      <c r="D276" s="287">
        <v>359</v>
      </c>
      <c r="E276" s="287">
        <v>10</v>
      </c>
      <c r="F276" s="287">
        <v>2</v>
      </c>
      <c r="G276" s="287">
        <v>73</v>
      </c>
      <c r="H276" s="287">
        <v>20.7</v>
      </c>
      <c r="I276" s="287">
        <v>0.3</v>
      </c>
      <c r="J276" s="287">
        <v>0.6</v>
      </c>
      <c r="K276" s="304">
        <v>0</v>
      </c>
    </row>
    <row r="277" spans="1:11" ht="13.5" customHeight="1">
      <c r="A277" s="308"/>
      <c r="B277" s="304" t="s">
        <v>302</v>
      </c>
      <c r="C277" s="288">
        <v>1424</v>
      </c>
      <c r="D277" s="287">
        <v>339</v>
      </c>
      <c r="E277" s="287">
        <v>9.8</v>
      </c>
      <c r="F277" s="287">
        <v>1</v>
      </c>
      <c r="G277" s="287">
        <v>70.6</v>
      </c>
      <c r="H277" s="287">
        <v>3.2</v>
      </c>
      <c r="I277" s="287">
        <v>0.1</v>
      </c>
      <c r="J277" s="287">
        <v>0.5</v>
      </c>
      <c r="K277" s="304">
        <v>0</v>
      </c>
    </row>
    <row r="278" spans="1:11" ht="13.5" customHeight="1">
      <c r="A278" s="308"/>
      <c r="B278" s="304" t="s">
        <v>303</v>
      </c>
      <c r="C278" s="288">
        <v>1487</v>
      </c>
      <c r="D278" s="287">
        <v>351</v>
      </c>
      <c r="E278" s="287">
        <v>11.7</v>
      </c>
      <c r="F278" s="287">
        <v>2.7</v>
      </c>
      <c r="G278" s="287">
        <v>70.7</v>
      </c>
      <c r="H278" s="287">
        <v>12.8</v>
      </c>
      <c r="I278" s="287">
        <v>0.3</v>
      </c>
      <c r="J278" s="287">
        <v>1</v>
      </c>
      <c r="K278" s="304">
        <v>0</v>
      </c>
    </row>
    <row r="279" spans="1:11" ht="13.5" customHeight="1">
      <c r="A279" s="308"/>
      <c r="B279" s="304" t="s">
        <v>818</v>
      </c>
      <c r="C279" s="288"/>
      <c r="D279" s="287">
        <v>340.2</v>
      </c>
      <c r="E279" s="287">
        <v>9.4</v>
      </c>
      <c r="F279" s="287">
        <v>1</v>
      </c>
      <c r="G279" s="287">
        <v>73.4</v>
      </c>
      <c r="H279" s="287">
        <v>4.7</v>
      </c>
      <c r="I279" s="287" t="s">
        <v>446</v>
      </c>
      <c r="J279" s="287" t="s">
        <v>446</v>
      </c>
      <c r="K279" s="304" t="s">
        <v>446</v>
      </c>
    </row>
    <row r="280" spans="1:11" ht="13.5" customHeight="1">
      <c r="A280" s="308"/>
      <c r="B280" s="304" t="s">
        <v>1286</v>
      </c>
      <c r="C280" s="288"/>
      <c r="D280" s="287">
        <v>344</v>
      </c>
      <c r="E280" s="287">
        <v>0.5</v>
      </c>
      <c r="F280" s="287">
        <v>0</v>
      </c>
      <c r="G280" s="287">
        <v>86</v>
      </c>
      <c r="H280" s="287" t="s">
        <v>446</v>
      </c>
      <c r="I280" s="287"/>
      <c r="J280" s="287"/>
      <c r="K280" s="304"/>
    </row>
    <row r="281" spans="1:11" ht="13.5" customHeight="1">
      <c r="A281" s="308"/>
      <c r="B281" s="304" t="s">
        <v>304</v>
      </c>
      <c r="C281" s="288">
        <v>1405</v>
      </c>
      <c r="D281" s="287">
        <v>336</v>
      </c>
      <c r="E281" s="287">
        <v>9</v>
      </c>
      <c r="F281" s="287">
        <v>1.7</v>
      </c>
      <c r="G281" s="287">
        <v>71</v>
      </c>
      <c r="H281" s="287">
        <v>4</v>
      </c>
      <c r="I281" s="287">
        <v>0.3</v>
      </c>
      <c r="J281" s="287">
        <v>0.6</v>
      </c>
      <c r="K281" s="304">
        <v>0</v>
      </c>
    </row>
    <row r="282" spans="1:11" ht="13.5" customHeight="1">
      <c r="A282" s="308"/>
      <c r="B282" s="304" t="s">
        <v>305</v>
      </c>
      <c r="C282" s="288">
        <v>1558</v>
      </c>
      <c r="D282" s="287">
        <v>371</v>
      </c>
      <c r="E282" s="287">
        <v>11</v>
      </c>
      <c r="F282" s="287">
        <v>3.9</v>
      </c>
      <c r="G282" s="287">
        <v>70.6</v>
      </c>
      <c r="H282" s="287">
        <v>21.7</v>
      </c>
      <c r="I282" s="287">
        <v>0.9</v>
      </c>
      <c r="J282" s="287">
        <v>1.7</v>
      </c>
      <c r="K282" s="304">
        <v>0</v>
      </c>
    </row>
    <row r="283" spans="1:11" ht="13.5" customHeight="1">
      <c r="A283" s="308"/>
      <c r="B283" s="304" t="s">
        <v>484</v>
      </c>
      <c r="C283" s="288">
        <v>1404</v>
      </c>
      <c r="D283" s="287">
        <v>334</v>
      </c>
      <c r="E283" s="287">
        <v>8.9</v>
      </c>
      <c r="F283" s="287">
        <v>2.8</v>
      </c>
      <c r="G283" s="287">
        <v>66.3</v>
      </c>
      <c r="H283" s="287">
        <v>5.4</v>
      </c>
      <c r="I283" s="287" t="s">
        <v>446</v>
      </c>
      <c r="J283" s="287" t="s">
        <v>446</v>
      </c>
      <c r="K283" s="304">
        <v>0</v>
      </c>
    </row>
    <row r="284" spans="1:11" ht="13.5" customHeight="1">
      <c r="A284" s="308"/>
      <c r="B284" s="304" t="s">
        <v>308</v>
      </c>
      <c r="C284" s="288">
        <v>1493</v>
      </c>
      <c r="D284" s="287">
        <v>355</v>
      </c>
      <c r="E284" s="287">
        <v>9.6</v>
      </c>
      <c r="F284" s="287">
        <v>3.1</v>
      </c>
      <c r="G284" s="287">
        <v>70.2</v>
      </c>
      <c r="H284" s="287">
        <v>5.5</v>
      </c>
      <c r="I284" s="287" t="s">
        <v>446</v>
      </c>
      <c r="J284" s="287" t="s">
        <v>446</v>
      </c>
      <c r="K284" s="304">
        <v>0</v>
      </c>
    </row>
    <row r="285" spans="1:11" ht="13.5" customHeight="1">
      <c r="A285" s="308"/>
      <c r="B285" s="304" t="s">
        <v>306</v>
      </c>
      <c r="C285" s="288">
        <v>1483</v>
      </c>
      <c r="D285" s="287">
        <v>353</v>
      </c>
      <c r="E285" s="287">
        <v>7.4</v>
      </c>
      <c r="F285" s="287">
        <v>0.6</v>
      </c>
      <c r="G285" s="287">
        <v>77.5</v>
      </c>
      <c r="H285" s="287">
        <v>4.6</v>
      </c>
      <c r="I285" s="287">
        <v>0.2</v>
      </c>
      <c r="J285" s="287">
        <v>0.2</v>
      </c>
      <c r="K285" s="304">
        <v>0</v>
      </c>
    </row>
    <row r="286" spans="1:11" ht="13.5" customHeight="1">
      <c r="A286" s="308"/>
      <c r="B286" s="304" t="s">
        <v>307</v>
      </c>
      <c r="C286" s="288">
        <v>1468</v>
      </c>
      <c r="D286" s="287">
        <v>359</v>
      </c>
      <c r="E286" s="287">
        <v>8.8</v>
      </c>
      <c r="F286" s="287">
        <v>2.7</v>
      </c>
      <c r="G286" s="287">
        <v>75</v>
      </c>
      <c r="H286" s="287">
        <v>4.8</v>
      </c>
      <c r="I286" s="287">
        <v>0.5</v>
      </c>
      <c r="J286" s="287">
        <v>0.9</v>
      </c>
      <c r="K286" s="304">
        <v>0</v>
      </c>
    </row>
    <row r="287" spans="1:11" ht="13.5" customHeight="1">
      <c r="A287" s="308"/>
      <c r="B287" s="304" t="s">
        <v>310</v>
      </c>
      <c r="C287" s="288">
        <v>1363</v>
      </c>
      <c r="D287" s="287">
        <v>325</v>
      </c>
      <c r="E287" s="287">
        <v>9.3</v>
      </c>
      <c r="F287" s="287">
        <v>1.7</v>
      </c>
      <c r="G287" s="287">
        <v>66</v>
      </c>
      <c r="H287" s="287">
        <v>10.5</v>
      </c>
      <c r="I287" s="287" t="s">
        <v>446</v>
      </c>
      <c r="J287" s="287" t="s">
        <v>446</v>
      </c>
      <c r="K287" s="304">
        <v>0</v>
      </c>
    </row>
    <row r="288" spans="1:11" ht="13.5" customHeight="1">
      <c r="A288" s="308"/>
      <c r="B288" s="304" t="s">
        <v>309</v>
      </c>
      <c r="C288" s="288">
        <v>1350</v>
      </c>
      <c r="D288" s="287">
        <v>323</v>
      </c>
      <c r="E288" s="287">
        <v>14</v>
      </c>
      <c r="F288" s="287">
        <v>3</v>
      </c>
      <c r="G288" s="287">
        <v>59</v>
      </c>
      <c r="H288" s="287">
        <v>8</v>
      </c>
      <c r="I288" s="287" t="s">
        <v>446</v>
      </c>
      <c r="J288" s="287" t="s">
        <v>446</v>
      </c>
      <c r="K288" s="304">
        <v>0</v>
      </c>
    </row>
    <row r="289" spans="1:11" ht="13.5" customHeight="1">
      <c r="A289" s="308"/>
      <c r="B289" s="304" t="s">
        <v>485</v>
      </c>
      <c r="C289" s="288">
        <v>1621</v>
      </c>
      <c r="D289" s="287">
        <v>386</v>
      </c>
      <c r="E289" s="287">
        <v>14.4</v>
      </c>
      <c r="F289" s="287">
        <v>6.8</v>
      </c>
      <c r="G289" s="287">
        <v>64.3</v>
      </c>
      <c r="H289" s="287">
        <v>13.8</v>
      </c>
      <c r="I289" s="287">
        <v>1.1</v>
      </c>
      <c r="J289" s="287">
        <v>2.4</v>
      </c>
      <c r="K289" s="304">
        <v>0</v>
      </c>
    </row>
    <row r="290" spans="1:11" ht="13.5" customHeight="1" thickBot="1">
      <c r="A290" s="308"/>
      <c r="B290" s="313" t="s">
        <v>301</v>
      </c>
      <c r="C290" s="314">
        <v>1318</v>
      </c>
      <c r="D290" s="315">
        <v>314</v>
      </c>
      <c r="E290" s="315">
        <v>9.5</v>
      </c>
      <c r="F290" s="315">
        <v>4</v>
      </c>
      <c r="G290" s="315">
        <v>58</v>
      </c>
      <c r="H290" s="315">
        <v>27.8</v>
      </c>
      <c r="I290" s="315" t="s">
        <v>446</v>
      </c>
      <c r="J290" s="315" t="s">
        <v>446</v>
      </c>
      <c r="K290" s="313">
        <v>0</v>
      </c>
    </row>
    <row r="291" spans="1:11" ht="13.5" customHeight="1" thickBot="1">
      <c r="A291" s="306"/>
      <c r="B291" s="601" t="s">
        <v>441</v>
      </c>
      <c r="C291" s="602"/>
      <c r="D291" s="602"/>
      <c r="E291" s="602"/>
      <c r="F291" s="602"/>
      <c r="G291" s="602"/>
      <c r="H291" s="602"/>
      <c r="I291" s="602"/>
      <c r="J291" s="602"/>
      <c r="K291" s="603"/>
    </row>
    <row r="292" spans="1:11" ht="13.5" customHeight="1">
      <c r="A292" s="308"/>
      <c r="B292" s="303" t="s">
        <v>298</v>
      </c>
      <c r="C292" s="301">
        <v>670</v>
      </c>
      <c r="D292" s="290">
        <v>160</v>
      </c>
      <c r="E292" s="290">
        <v>4</v>
      </c>
      <c r="F292" s="290">
        <v>8</v>
      </c>
      <c r="G292" s="290">
        <v>18</v>
      </c>
      <c r="H292" s="343">
        <v>2</v>
      </c>
      <c r="I292" s="290" t="s">
        <v>446</v>
      </c>
      <c r="J292" s="290" t="s">
        <v>446</v>
      </c>
      <c r="K292" s="303" t="s">
        <v>446</v>
      </c>
    </row>
    <row r="293" spans="1:11" ht="13.5" customHeight="1">
      <c r="A293" s="308"/>
      <c r="B293" s="304" t="s">
        <v>299</v>
      </c>
      <c r="C293" s="288">
        <v>330</v>
      </c>
      <c r="D293" s="287">
        <v>79</v>
      </c>
      <c r="E293" s="287">
        <v>2</v>
      </c>
      <c r="F293" s="287">
        <v>0.2</v>
      </c>
      <c r="G293" s="287">
        <v>17</v>
      </c>
      <c r="H293" s="287">
        <v>2</v>
      </c>
      <c r="I293" s="287" t="s">
        <v>446</v>
      </c>
      <c r="J293" s="287">
        <v>0.1</v>
      </c>
      <c r="K293" s="304">
        <v>0</v>
      </c>
    </row>
    <row r="294" spans="1:11" ht="13.5" customHeight="1" thickBot="1">
      <c r="A294" s="308"/>
      <c r="B294" s="305" t="s">
        <v>300</v>
      </c>
      <c r="C294" s="302">
        <v>926</v>
      </c>
      <c r="D294" s="289">
        <v>221</v>
      </c>
      <c r="E294" s="289">
        <v>4</v>
      </c>
      <c r="F294" s="289">
        <v>9.6</v>
      </c>
      <c r="G294" s="289">
        <v>30</v>
      </c>
      <c r="H294" s="289">
        <v>3</v>
      </c>
      <c r="I294" s="289">
        <v>2.2</v>
      </c>
      <c r="J294" s="289">
        <v>3.5</v>
      </c>
      <c r="K294" s="305">
        <v>0</v>
      </c>
    </row>
    <row r="295" spans="1:11" ht="13.5" customHeight="1" thickBot="1">
      <c r="A295" s="606" t="s">
        <v>311</v>
      </c>
      <c r="B295" s="607"/>
      <c r="C295" s="607"/>
      <c r="D295" s="607"/>
      <c r="E295" s="607"/>
      <c r="F295" s="607"/>
      <c r="G295" s="607"/>
      <c r="H295" s="607"/>
      <c r="I295" s="607"/>
      <c r="J295" s="607"/>
      <c r="K295" s="608"/>
    </row>
    <row r="296" spans="1:11" ht="13.5" customHeight="1" thickBot="1">
      <c r="A296" s="308"/>
      <c r="B296" s="599" t="s">
        <v>312</v>
      </c>
      <c r="C296" s="599"/>
      <c r="D296" s="599"/>
      <c r="E296" s="599"/>
      <c r="F296" s="599"/>
      <c r="G296" s="599"/>
      <c r="H296" s="599"/>
      <c r="I296" s="599"/>
      <c r="J296" s="599"/>
      <c r="K296" s="600"/>
    </row>
    <row r="297" spans="1:11" ht="13.5" customHeight="1">
      <c r="A297" s="308"/>
      <c r="B297" s="304" t="s">
        <v>688</v>
      </c>
      <c r="C297" s="288">
        <v>3868</v>
      </c>
      <c r="D297" s="287">
        <v>921</v>
      </c>
      <c r="E297" s="287">
        <v>0.5</v>
      </c>
      <c r="F297" s="287">
        <v>99</v>
      </c>
      <c r="G297" s="287">
        <v>0</v>
      </c>
      <c r="H297" s="287">
        <v>0</v>
      </c>
      <c r="I297" s="287">
        <v>26.2</v>
      </c>
      <c r="J297" s="287">
        <v>11</v>
      </c>
      <c r="K297" s="304">
        <v>75</v>
      </c>
    </row>
    <row r="298" spans="1:11" ht="13.5" customHeight="1">
      <c r="A298" s="308"/>
      <c r="B298" s="304" t="s">
        <v>529</v>
      </c>
      <c r="C298" s="288">
        <v>3894</v>
      </c>
      <c r="D298" s="287">
        <v>928</v>
      </c>
      <c r="E298" s="287">
        <v>0.1</v>
      </c>
      <c r="F298" s="287">
        <v>99.7</v>
      </c>
      <c r="G298" s="287">
        <v>0</v>
      </c>
      <c r="H298" s="287">
        <v>0</v>
      </c>
      <c r="I298" s="287">
        <v>41.4</v>
      </c>
      <c r="J298" s="287">
        <v>9.9</v>
      </c>
      <c r="K298" s="304">
        <v>86</v>
      </c>
    </row>
    <row r="299" spans="1:11" ht="13.5" customHeight="1">
      <c r="A299" s="308"/>
      <c r="B299" s="303" t="s">
        <v>534</v>
      </c>
      <c r="C299" s="301">
        <v>3133</v>
      </c>
      <c r="D299" s="290">
        <v>746</v>
      </c>
      <c r="E299" s="290">
        <v>10.4</v>
      </c>
      <c r="F299" s="290">
        <v>80</v>
      </c>
      <c r="G299" s="290">
        <v>0.5</v>
      </c>
      <c r="H299" s="290">
        <v>0</v>
      </c>
      <c r="I299" s="290">
        <v>41</v>
      </c>
      <c r="J299" s="290">
        <v>4.6</v>
      </c>
      <c r="K299" s="303">
        <v>230</v>
      </c>
    </row>
    <row r="300" spans="1:11" ht="13.5" customHeight="1">
      <c r="A300" s="308"/>
      <c r="B300" s="304" t="s">
        <v>313</v>
      </c>
      <c r="C300" s="288">
        <v>3742</v>
      </c>
      <c r="D300" s="287">
        <v>894</v>
      </c>
      <c r="E300" s="287">
        <v>1</v>
      </c>
      <c r="F300" s="287">
        <v>99</v>
      </c>
      <c r="G300" s="287">
        <v>0</v>
      </c>
      <c r="H300" s="287">
        <v>0</v>
      </c>
      <c r="I300" s="287">
        <v>85.9</v>
      </c>
      <c r="J300" s="287">
        <v>1.4</v>
      </c>
      <c r="K300" s="304">
        <v>0</v>
      </c>
    </row>
    <row r="301" spans="1:11" ht="13.5" customHeight="1">
      <c r="A301" s="308"/>
      <c r="B301" s="304" t="s">
        <v>319</v>
      </c>
      <c r="C301" s="288">
        <v>1779</v>
      </c>
      <c r="D301" s="287">
        <v>424</v>
      </c>
      <c r="E301" s="287">
        <v>0</v>
      </c>
      <c r="F301" s="287">
        <v>48</v>
      </c>
      <c r="G301" s="287">
        <v>0.1</v>
      </c>
      <c r="H301" s="287">
        <v>0</v>
      </c>
      <c r="I301" s="287">
        <v>16.8</v>
      </c>
      <c r="J301" s="287">
        <v>6.7</v>
      </c>
      <c r="K301" s="304">
        <v>0</v>
      </c>
    </row>
    <row r="302" spans="1:11" ht="13.5" customHeight="1">
      <c r="A302" s="308"/>
      <c r="B302" s="305" t="s">
        <v>320</v>
      </c>
      <c r="C302" s="302">
        <v>1779</v>
      </c>
      <c r="D302" s="289">
        <v>424</v>
      </c>
      <c r="E302" s="289">
        <v>0</v>
      </c>
      <c r="F302" s="289">
        <v>48</v>
      </c>
      <c r="G302" s="289">
        <v>0.1</v>
      </c>
      <c r="H302" s="289">
        <v>0</v>
      </c>
      <c r="I302" s="289">
        <v>15.8</v>
      </c>
      <c r="J302" s="289">
        <v>9.1</v>
      </c>
      <c r="K302" s="305">
        <v>0</v>
      </c>
    </row>
    <row r="303" spans="1:11" ht="13.5" customHeight="1">
      <c r="A303" s="308"/>
      <c r="B303" s="304" t="s">
        <v>315</v>
      </c>
      <c r="C303" s="288">
        <v>1331</v>
      </c>
      <c r="D303" s="287">
        <v>324</v>
      </c>
      <c r="E303" s="287">
        <v>0.1</v>
      </c>
      <c r="F303" s="287">
        <v>35</v>
      </c>
      <c r="G303" s="287">
        <v>2.5</v>
      </c>
      <c r="H303" s="287">
        <v>0</v>
      </c>
      <c r="I303" s="287">
        <v>8</v>
      </c>
      <c r="J303" s="287">
        <v>13</v>
      </c>
      <c r="K303" s="304">
        <v>0</v>
      </c>
    </row>
    <row r="304" spans="1:11" ht="13.5" customHeight="1">
      <c r="A304" s="308"/>
      <c r="B304" s="304" t="s">
        <v>314</v>
      </c>
      <c r="C304" s="288">
        <v>2223</v>
      </c>
      <c r="D304" s="287">
        <v>529</v>
      </c>
      <c r="E304" s="287">
        <v>0</v>
      </c>
      <c r="F304" s="287">
        <v>60</v>
      </c>
      <c r="G304" s="287">
        <v>0.1</v>
      </c>
      <c r="H304" s="287">
        <v>0</v>
      </c>
      <c r="I304" s="287">
        <v>12</v>
      </c>
      <c r="J304" s="287">
        <v>27</v>
      </c>
      <c r="K304" s="304">
        <v>0</v>
      </c>
    </row>
    <row r="305" spans="1:11" ht="13.5" customHeight="1">
      <c r="A305" s="308"/>
      <c r="B305" s="304" t="s">
        <v>317</v>
      </c>
      <c r="C305" s="288">
        <v>2596</v>
      </c>
      <c r="D305" s="287">
        <v>618</v>
      </c>
      <c r="E305" s="287">
        <v>0</v>
      </c>
      <c r="F305" s="287">
        <v>70</v>
      </c>
      <c r="G305" s="287">
        <v>0.3</v>
      </c>
      <c r="H305" s="287">
        <v>0</v>
      </c>
      <c r="I305" s="287">
        <v>33.2</v>
      </c>
      <c r="J305" s="287">
        <v>9.8</v>
      </c>
      <c r="K305" s="304">
        <v>0</v>
      </c>
    </row>
    <row r="306" spans="1:11" ht="13.5" customHeight="1">
      <c r="A306" s="308"/>
      <c r="B306" s="304" t="s">
        <v>316</v>
      </c>
      <c r="C306" s="288">
        <v>2593</v>
      </c>
      <c r="D306" s="287">
        <v>617</v>
      </c>
      <c r="E306" s="287">
        <v>0</v>
      </c>
      <c r="F306" s="287">
        <v>70</v>
      </c>
      <c r="G306" s="287">
        <v>0.1</v>
      </c>
      <c r="H306" s="287">
        <v>0</v>
      </c>
      <c r="I306" s="287">
        <v>32.7</v>
      </c>
      <c r="J306" s="287">
        <v>33</v>
      </c>
      <c r="K306" s="304">
        <v>0</v>
      </c>
    </row>
    <row r="307" spans="1:11" ht="13.5" customHeight="1" thickBot="1">
      <c r="A307" s="308"/>
      <c r="B307" s="304" t="s">
        <v>318</v>
      </c>
      <c r="C307" s="288">
        <v>1480</v>
      </c>
      <c r="D307" s="287">
        <v>360</v>
      </c>
      <c r="E307" s="287">
        <v>0</v>
      </c>
      <c r="F307" s="287">
        <v>40</v>
      </c>
      <c r="G307" s="287">
        <v>0</v>
      </c>
      <c r="H307" s="287">
        <v>0</v>
      </c>
      <c r="I307" s="287">
        <v>14.4</v>
      </c>
      <c r="J307" s="287">
        <v>14.8</v>
      </c>
      <c r="K307" s="304">
        <v>0</v>
      </c>
    </row>
    <row r="308" spans="1:11" ht="13.5" customHeight="1" thickBot="1">
      <c r="A308" s="308"/>
      <c r="B308" s="599" t="s">
        <v>321</v>
      </c>
      <c r="C308" s="599"/>
      <c r="D308" s="599"/>
      <c r="E308" s="599"/>
      <c r="F308" s="599"/>
      <c r="G308" s="599"/>
      <c r="H308" s="599"/>
      <c r="I308" s="599"/>
      <c r="J308" s="599"/>
      <c r="K308" s="600"/>
    </row>
    <row r="309" spans="1:11" ht="13.5" customHeight="1">
      <c r="A309" s="308"/>
      <c r="B309" s="304" t="s">
        <v>323</v>
      </c>
      <c r="C309" s="288">
        <v>3762</v>
      </c>
      <c r="D309" s="287">
        <v>899</v>
      </c>
      <c r="E309" s="287">
        <v>0</v>
      </c>
      <c r="F309" s="287">
        <v>99.9</v>
      </c>
      <c r="G309" s="287">
        <v>0</v>
      </c>
      <c r="H309" s="287">
        <v>0</v>
      </c>
      <c r="I309" s="287">
        <v>10.2</v>
      </c>
      <c r="J309" s="287">
        <v>72.1</v>
      </c>
      <c r="K309" s="304">
        <v>0</v>
      </c>
    </row>
    <row r="310" spans="1:11" ht="13.5" customHeight="1">
      <c r="A310" s="308"/>
      <c r="B310" s="303" t="s">
        <v>322</v>
      </c>
      <c r="C310" s="301">
        <v>3762</v>
      </c>
      <c r="D310" s="290">
        <v>899</v>
      </c>
      <c r="E310" s="290">
        <v>0</v>
      </c>
      <c r="F310" s="290">
        <v>99.9</v>
      </c>
      <c r="G310" s="290">
        <v>0</v>
      </c>
      <c r="H310" s="290">
        <v>0</v>
      </c>
      <c r="I310" s="290">
        <v>18</v>
      </c>
      <c r="J310" s="290">
        <v>31</v>
      </c>
      <c r="K310" s="303">
        <v>0</v>
      </c>
    </row>
    <row r="311" spans="1:11" ht="13.5" customHeight="1">
      <c r="A311" s="308"/>
      <c r="B311" s="304" t="s">
        <v>325</v>
      </c>
      <c r="C311" s="288">
        <v>3762</v>
      </c>
      <c r="D311" s="287">
        <v>899</v>
      </c>
      <c r="E311" s="287">
        <v>0</v>
      </c>
      <c r="F311" s="287">
        <v>99.9</v>
      </c>
      <c r="G311" s="287">
        <v>0</v>
      </c>
      <c r="H311" s="287">
        <v>0</v>
      </c>
      <c r="I311" s="287">
        <v>12.3</v>
      </c>
      <c r="J311" s="287">
        <v>56.7</v>
      </c>
      <c r="K311" s="304">
        <v>0</v>
      </c>
    </row>
    <row r="312" spans="1:11" ht="13.5" customHeight="1">
      <c r="A312" s="308"/>
      <c r="B312" s="304" t="s">
        <v>327</v>
      </c>
      <c r="C312" s="288">
        <v>3700</v>
      </c>
      <c r="D312" s="287">
        <v>900</v>
      </c>
      <c r="E312" s="287">
        <v>0</v>
      </c>
      <c r="F312" s="287">
        <v>99.9</v>
      </c>
      <c r="G312" s="287">
        <v>0</v>
      </c>
      <c r="H312" s="287">
        <v>0</v>
      </c>
      <c r="I312" s="287">
        <v>9.6</v>
      </c>
      <c r="J312" s="287">
        <v>68.1</v>
      </c>
      <c r="K312" s="304">
        <v>0</v>
      </c>
    </row>
    <row r="313" spans="1:11" ht="13.5" customHeight="1">
      <c r="A313" s="308"/>
      <c r="B313" s="304" t="s">
        <v>326</v>
      </c>
      <c r="C313" s="288">
        <v>3762</v>
      </c>
      <c r="D313" s="287">
        <v>899</v>
      </c>
      <c r="E313" s="287">
        <v>0</v>
      </c>
      <c r="F313" s="287">
        <v>99.9</v>
      </c>
      <c r="G313" s="287">
        <v>0</v>
      </c>
      <c r="H313" s="287">
        <v>0</v>
      </c>
      <c r="I313" s="287">
        <v>11</v>
      </c>
      <c r="J313" s="287">
        <v>55.5</v>
      </c>
      <c r="K313" s="304">
        <v>0</v>
      </c>
    </row>
    <row r="314" spans="1:11" ht="13.5" customHeight="1">
      <c r="A314" s="308"/>
      <c r="B314" s="304" t="s">
        <v>328</v>
      </c>
      <c r="C314" s="288">
        <v>3762</v>
      </c>
      <c r="D314" s="287">
        <v>899</v>
      </c>
      <c r="E314" s="287">
        <v>0</v>
      </c>
      <c r="F314" s="287">
        <v>99.9</v>
      </c>
      <c r="G314" s="287">
        <v>0</v>
      </c>
      <c r="H314" s="287">
        <v>0</v>
      </c>
      <c r="I314" s="287">
        <v>13</v>
      </c>
      <c r="J314" s="287">
        <v>8</v>
      </c>
      <c r="K314" s="304">
        <v>0</v>
      </c>
    </row>
    <row r="315" spans="1:11" ht="13.5" customHeight="1">
      <c r="A315" s="308"/>
      <c r="B315" s="304" t="s">
        <v>324</v>
      </c>
      <c r="C315" s="288">
        <v>3762</v>
      </c>
      <c r="D315" s="287">
        <v>899</v>
      </c>
      <c r="E315" s="287">
        <v>0</v>
      </c>
      <c r="F315" s="287">
        <v>99.9</v>
      </c>
      <c r="G315" s="287">
        <v>0</v>
      </c>
      <c r="H315" s="287">
        <v>0</v>
      </c>
      <c r="I315" s="287">
        <v>8</v>
      </c>
      <c r="J315" s="287">
        <v>28</v>
      </c>
      <c r="K315" s="304">
        <v>0</v>
      </c>
    </row>
    <row r="316" spans="1:11" ht="13.5" customHeight="1" thickBot="1">
      <c r="A316" s="308"/>
      <c r="B316" s="305" t="s">
        <v>329</v>
      </c>
      <c r="C316" s="302">
        <v>3762</v>
      </c>
      <c r="D316" s="289">
        <v>899</v>
      </c>
      <c r="E316" s="289">
        <v>0</v>
      </c>
      <c r="F316" s="289">
        <v>99.9</v>
      </c>
      <c r="G316" s="289">
        <v>0</v>
      </c>
      <c r="H316" s="289">
        <v>0</v>
      </c>
      <c r="I316" s="289">
        <v>14.1</v>
      </c>
      <c r="J316" s="289">
        <v>60.5</v>
      </c>
      <c r="K316" s="305">
        <v>0</v>
      </c>
    </row>
    <row r="317" spans="1:11" ht="13.5" customHeight="1" thickBot="1">
      <c r="A317" s="308"/>
      <c r="B317" s="599" t="s">
        <v>330</v>
      </c>
      <c r="C317" s="599"/>
      <c r="D317" s="599"/>
      <c r="E317" s="599"/>
      <c r="F317" s="599"/>
      <c r="G317" s="599"/>
      <c r="H317" s="599"/>
      <c r="I317" s="599"/>
      <c r="J317" s="599"/>
      <c r="K317" s="600"/>
    </row>
    <row r="318" spans="1:11" ht="13.5" customHeight="1">
      <c r="A318" s="308"/>
      <c r="B318" s="303" t="s">
        <v>331</v>
      </c>
      <c r="C318" s="301">
        <v>2422</v>
      </c>
      <c r="D318" s="290">
        <v>577</v>
      </c>
      <c r="E318" s="290">
        <v>0.8</v>
      </c>
      <c r="F318" s="290">
        <v>62.5</v>
      </c>
      <c r="G318" s="290">
        <v>5.6</v>
      </c>
      <c r="H318" s="290">
        <v>0</v>
      </c>
      <c r="I318" s="290">
        <v>5</v>
      </c>
      <c r="J318" s="290">
        <v>17</v>
      </c>
      <c r="K318" s="303">
        <v>48</v>
      </c>
    </row>
    <row r="319" spans="1:11" ht="13.5" customHeight="1">
      <c r="A319" s="308"/>
      <c r="B319" s="304" t="s">
        <v>332</v>
      </c>
      <c r="C319" s="288">
        <v>415</v>
      </c>
      <c r="D319" s="287">
        <v>99</v>
      </c>
      <c r="E319" s="287">
        <v>1.5</v>
      </c>
      <c r="F319" s="287">
        <v>0.2</v>
      </c>
      <c r="G319" s="287">
        <v>22.9</v>
      </c>
      <c r="H319" s="287">
        <v>0</v>
      </c>
      <c r="I319" s="287" t="s">
        <v>446</v>
      </c>
      <c r="J319" s="287" t="s">
        <v>446</v>
      </c>
      <c r="K319" s="304">
        <v>0</v>
      </c>
    </row>
    <row r="320" spans="1:11" ht="13.5" customHeight="1">
      <c r="A320" s="308"/>
      <c r="B320" s="304" t="s">
        <v>333</v>
      </c>
      <c r="C320" s="288">
        <v>2560</v>
      </c>
      <c r="D320" s="287">
        <v>611</v>
      </c>
      <c r="E320" s="287">
        <v>2</v>
      </c>
      <c r="F320" s="287">
        <v>64.2</v>
      </c>
      <c r="G320" s="287">
        <v>6.4</v>
      </c>
      <c r="H320" s="287">
        <v>0</v>
      </c>
      <c r="I320" s="287" t="s">
        <v>446</v>
      </c>
      <c r="J320" s="287" t="s">
        <v>446</v>
      </c>
      <c r="K320" s="304">
        <v>54</v>
      </c>
    </row>
    <row r="321" spans="1:11" ht="13.5" customHeight="1">
      <c r="A321" s="308"/>
      <c r="B321" s="305" t="s">
        <v>334</v>
      </c>
      <c r="C321" s="302">
        <v>415</v>
      </c>
      <c r="D321" s="289">
        <v>99</v>
      </c>
      <c r="E321" s="289">
        <v>4.8</v>
      </c>
      <c r="F321" s="289">
        <v>4.8</v>
      </c>
      <c r="G321" s="289">
        <v>9.1</v>
      </c>
      <c r="H321" s="289">
        <v>0</v>
      </c>
      <c r="I321" s="289" t="s">
        <v>446</v>
      </c>
      <c r="J321" s="289" t="s">
        <v>446</v>
      </c>
      <c r="K321" s="305">
        <v>0</v>
      </c>
    </row>
    <row r="322" spans="1:11" ht="13.5" customHeight="1" thickBot="1">
      <c r="A322" s="312"/>
      <c r="B322" s="313" t="s">
        <v>751</v>
      </c>
      <c r="C322" s="509"/>
      <c r="D322" s="315">
        <v>199</v>
      </c>
      <c r="E322" s="315">
        <v>0.47</v>
      </c>
      <c r="F322" s="315">
        <v>15</v>
      </c>
      <c r="G322" s="315">
        <v>17</v>
      </c>
      <c r="H322" s="315">
        <v>0</v>
      </c>
      <c r="I322" s="315" t="s">
        <v>446</v>
      </c>
      <c r="J322" s="315" t="s">
        <v>446</v>
      </c>
      <c r="K322" s="313" t="s">
        <v>446</v>
      </c>
    </row>
    <row r="323" spans="1:11" ht="13.5" customHeight="1" thickBot="1">
      <c r="A323" s="606" t="s">
        <v>162</v>
      </c>
      <c r="B323" s="607"/>
      <c r="C323" s="607"/>
      <c r="D323" s="607"/>
      <c r="E323" s="607"/>
      <c r="F323" s="607"/>
      <c r="G323" s="607"/>
      <c r="H323" s="607"/>
      <c r="I323" s="607"/>
      <c r="J323" s="607"/>
      <c r="K323" s="608"/>
    </row>
    <row r="324" spans="1:11" ht="13.5" customHeight="1">
      <c r="A324" s="308"/>
      <c r="B324" s="304" t="s">
        <v>558</v>
      </c>
      <c r="C324" s="288">
        <v>2747</v>
      </c>
      <c r="D324" s="287">
        <v>654</v>
      </c>
      <c r="E324" s="287">
        <v>18.6</v>
      </c>
      <c r="F324" s="287">
        <v>57</v>
      </c>
      <c r="G324" s="287">
        <v>11.7</v>
      </c>
      <c r="H324" s="287">
        <v>2.8</v>
      </c>
      <c r="I324" s="287">
        <v>5.1</v>
      </c>
      <c r="J324" s="287">
        <v>40</v>
      </c>
      <c r="K324" s="304">
        <v>0</v>
      </c>
    </row>
    <row r="325" spans="1:11" ht="13.5" customHeight="1">
      <c r="A325" s="308"/>
      <c r="B325" s="303" t="s">
        <v>712</v>
      </c>
      <c r="C325" s="301">
        <v>700</v>
      </c>
      <c r="D325" s="290">
        <v>167</v>
      </c>
      <c r="E325" s="290">
        <v>4.8</v>
      </c>
      <c r="F325" s="290">
        <v>1.5</v>
      </c>
      <c r="G325" s="290">
        <v>32.6</v>
      </c>
      <c r="H325" s="290">
        <v>2.8</v>
      </c>
      <c r="I325" s="290">
        <v>0.3</v>
      </c>
      <c r="J325" s="290">
        <v>0.7</v>
      </c>
      <c r="K325" s="303">
        <v>0</v>
      </c>
    </row>
    <row r="326" spans="1:11" ht="13.5" customHeight="1">
      <c r="A326" s="308"/>
      <c r="B326" s="304" t="s">
        <v>713</v>
      </c>
      <c r="C326" s="288">
        <v>2503</v>
      </c>
      <c r="D326" s="287">
        <v>596</v>
      </c>
      <c r="E326" s="287">
        <v>18</v>
      </c>
      <c r="F326" s="287">
        <v>42.2</v>
      </c>
      <c r="G326" s="287">
        <v>32</v>
      </c>
      <c r="H326" s="287">
        <v>1.4</v>
      </c>
      <c r="I326" s="287">
        <v>9.4</v>
      </c>
      <c r="J326" s="287">
        <v>3.4</v>
      </c>
      <c r="K326" s="304">
        <v>0</v>
      </c>
    </row>
    <row r="327" spans="1:11" ht="13.5" customHeight="1">
      <c r="A327" s="308"/>
      <c r="B327" s="304" t="s">
        <v>566</v>
      </c>
      <c r="C327" s="288">
        <v>2593</v>
      </c>
      <c r="D327" s="287">
        <v>620</v>
      </c>
      <c r="E327" s="287">
        <v>6</v>
      </c>
      <c r="F327" s="287">
        <v>63.3</v>
      </c>
      <c r="G327" s="287">
        <v>6</v>
      </c>
      <c r="H327" s="287">
        <v>20</v>
      </c>
      <c r="I327" s="287">
        <v>54.8</v>
      </c>
      <c r="J327" s="287">
        <v>1</v>
      </c>
      <c r="K327" s="304">
        <v>0</v>
      </c>
    </row>
    <row r="328" spans="1:11" ht="13.5" customHeight="1">
      <c r="A328" s="308"/>
      <c r="B328" s="304" t="s">
        <v>559</v>
      </c>
      <c r="C328" s="288">
        <v>2629</v>
      </c>
      <c r="D328" s="287">
        <v>626</v>
      </c>
      <c r="E328" s="287">
        <v>27.6</v>
      </c>
      <c r="F328" s="287">
        <v>52.2</v>
      </c>
      <c r="G328" s="287">
        <v>6.8</v>
      </c>
      <c r="H328" s="287">
        <v>3.7</v>
      </c>
      <c r="I328" s="287">
        <v>4.2</v>
      </c>
      <c r="J328" s="287">
        <v>10</v>
      </c>
      <c r="K328" s="304">
        <v>0</v>
      </c>
    </row>
    <row r="329" spans="1:11" ht="13.5" customHeight="1">
      <c r="A329" s="308"/>
      <c r="B329" s="305" t="s">
        <v>560</v>
      </c>
      <c r="C329" s="302">
        <v>2255</v>
      </c>
      <c r="D329" s="289">
        <v>537</v>
      </c>
      <c r="E329" s="289">
        <v>20.5</v>
      </c>
      <c r="F329" s="289">
        <v>38.2</v>
      </c>
      <c r="G329" s="289">
        <v>23.9</v>
      </c>
      <c r="H329" s="289">
        <v>5.1</v>
      </c>
      <c r="I329" s="289">
        <v>5</v>
      </c>
      <c r="J329" s="289">
        <v>27.5</v>
      </c>
      <c r="K329" s="305">
        <v>0</v>
      </c>
    </row>
    <row r="330" spans="1:11" ht="13.5" customHeight="1">
      <c r="A330" s="308"/>
      <c r="B330" s="304" t="s">
        <v>666</v>
      </c>
      <c r="C330" s="288">
        <v>2898</v>
      </c>
      <c r="D330" s="287">
        <v>690</v>
      </c>
      <c r="E330" s="287">
        <v>15.6</v>
      </c>
      <c r="F330" s="287">
        <v>63.5</v>
      </c>
      <c r="G330" s="287">
        <v>9</v>
      </c>
      <c r="H330" s="287">
        <v>3.2</v>
      </c>
      <c r="I330" s="287">
        <v>4.6</v>
      </c>
      <c r="J330" s="287">
        <v>7</v>
      </c>
      <c r="K330" s="304">
        <v>0</v>
      </c>
    </row>
    <row r="331" spans="1:11" ht="13.5" customHeight="1">
      <c r="A331" s="308"/>
      <c r="B331" s="304" t="s">
        <v>1221</v>
      </c>
      <c r="C331" s="288"/>
      <c r="D331" s="287">
        <v>602</v>
      </c>
      <c r="E331" s="287">
        <v>24</v>
      </c>
      <c r="F331" s="287">
        <v>53</v>
      </c>
      <c r="G331" s="287">
        <v>21</v>
      </c>
      <c r="H331" s="287"/>
      <c r="I331" s="287" t="s">
        <v>446</v>
      </c>
      <c r="J331" s="287" t="s">
        <v>446</v>
      </c>
      <c r="K331" s="304" t="s">
        <v>446</v>
      </c>
    </row>
    <row r="332" spans="1:11" ht="13.5" customHeight="1">
      <c r="A332" s="308"/>
      <c r="B332" s="304" t="s">
        <v>561</v>
      </c>
      <c r="C332" s="288">
        <v>2478</v>
      </c>
      <c r="D332" s="287">
        <v>590</v>
      </c>
      <c r="E332" s="287">
        <v>18.7</v>
      </c>
      <c r="F332" s="287">
        <v>47.5</v>
      </c>
      <c r="G332" s="287">
        <v>17.4</v>
      </c>
      <c r="H332" s="287">
        <v>2.5</v>
      </c>
      <c r="I332" s="287">
        <v>4.8</v>
      </c>
      <c r="J332" s="287">
        <v>32.5</v>
      </c>
      <c r="K332" s="304">
        <v>0</v>
      </c>
    </row>
    <row r="333" spans="1:11" ht="13.5" customHeight="1">
      <c r="A333" s="308"/>
      <c r="B333" s="304" t="s">
        <v>336</v>
      </c>
      <c r="C333" s="288">
        <v>1572</v>
      </c>
      <c r="D333" s="287">
        <v>376</v>
      </c>
      <c r="E333" s="287">
        <v>24</v>
      </c>
      <c r="F333" s="287">
        <v>30.9</v>
      </c>
      <c r="G333" s="287">
        <v>0</v>
      </c>
      <c r="H333" s="287">
        <v>39</v>
      </c>
      <c r="I333" s="287">
        <v>3.1</v>
      </c>
      <c r="J333" s="287">
        <v>20.8</v>
      </c>
      <c r="K333" s="304">
        <v>0</v>
      </c>
    </row>
    <row r="334" spans="1:11" ht="13.5" customHeight="1">
      <c r="A334" s="308"/>
      <c r="B334" s="304" t="s">
        <v>335</v>
      </c>
      <c r="C334" s="288">
        <v>2978</v>
      </c>
      <c r="D334" s="287">
        <v>709</v>
      </c>
      <c r="E334" s="287">
        <v>14</v>
      </c>
      <c r="F334" s="287">
        <v>66.9</v>
      </c>
      <c r="G334" s="287">
        <v>7.2</v>
      </c>
      <c r="H334" s="287">
        <v>2.7</v>
      </c>
      <c r="I334" s="287">
        <v>16.1</v>
      </c>
      <c r="J334" s="287">
        <v>24.1</v>
      </c>
      <c r="K334" s="304">
        <v>0</v>
      </c>
    </row>
    <row r="335" spans="1:11" ht="13.5" customHeight="1">
      <c r="A335" s="308"/>
      <c r="B335" s="304" t="s">
        <v>108</v>
      </c>
      <c r="C335" s="288">
        <v>2730</v>
      </c>
      <c r="D335" s="287">
        <v>650</v>
      </c>
      <c r="E335" s="287">
        <v>22.3</v>
      </c>
      <c r="F335" s="287">
        <v>54</v>
      </c>
      <c r="G335" s="287">
        <v>13.8</v>
      </c>
      <c r="H335" s="287">
        <v>3.4</v>
      </c>
      <c r="I335" s="287">
        <v>7.5</v>
      </c>
      <c r="J335" s="287">
        <v>7.5</v>
      </c>
      <c r="K335" s="304">
        <v>0</v>
      </c>
    </row>
    <row r="336" spans="1:11" ht="13.5" customHeight="1">
      <c r="A336" s="308"/>
      <c r="B336" s="304" t="s">
        <v>337</v>
      </c>
      <c r="C336" s="288">
        <v>2368</v>
      </c>
      <c r="D336" s="287">
        <v>566</v>
      </c>
      <c r="E336" s="287">
        <v>19</v>
      </c>
      <c r="F336" s="287">
        <v>50</v>
      </c>
      <c r="G336" s="287">
        <v>10</v>
      </c>
      <c r="H336" s="287">
        <v>11</v>
      </c>
      <c r="I336" s="287">
        <v>7</v>
      </c>
      <c r="J336" s="287">
        <v>21.9</v>
      </c>
      <c r="K336" s="304">
        <v>0</v>
      </c>
    </row>
    <row r="337" spans="1:11" ht="13.5" customHeight="1" thickBot="1">
      <c r="A337" s="308"/>
      <c r="B337" s="304" t="s">
        <v>667</v>
      </c>
      <c r="C337" s="288">
        <v>2617</v>
      </c>
      <c r="D337" s="287">
        <v>623</v>
      </c>
      <c r="E337" s="287">
        <v>33.9</v>
      </c>
      <c r="F337" s="287">
        <v>50.5</v>
      </c>
      <c r="G337" s="287">
        <v>3.6</v>
      </c>
      <c r="H337" s="287">
        <v>2.4</v>
      </c>
      <c r="I337" s="287">
        <v>4.5</v>
      </c>
      <c r="J337" s="287">
        <v>32.2</v>
      </c>
      <c r="K337" s="304">
        <v>0</v>
      </c>
    </row>
    <row r="338" spans="1:11" ht="13.5" customHeight="1" thickBot="1">
      <c r="A338" s="606" t="s">
        <v>161</v>
      </c>
      <c r="B338" s="607"/>
      <c r="C338" s="607"/>
      <c r="D338" s="607"/>
      <c r="E338" s="607"/>
      <c r="F338" s="607"/>
      <c r="G338" s="607"/>
      <c r="H338" s="607"/>
      <c r="I338" s="607"/>
      <c r="J338" s="607"/>
      <c r="K338" s="608"/>
    </row>
    <row r="339" spans="1:11" ht="13.5" customHeight="1">
      <c r="A339" s="308"/>
      <c r="B339" s="305" t="s">
        <v>714</v>
      </c>
      <c r="C339" s="302">
        <v>1715</v>
      </c>
      <c r="D339" s="289">
        <v>410</v>
      </c>
      <c r="E339" s="289">
        <v>12</v>
      </c>
      <c r="F339" s="289">
        <v>8.3</v>
      </c>
      <c r="G339" s="289">
        <v>72</v>
      </c>
      <c r="H339" s="289">
        <v>1</v>
      </c>
      <c r="I339" s="289">
        <v>2.4</v>
      </c>
      <c r="J339" s="289">
        <v>1.2</v>
      </c>
      <c r="K339" s="305">
        <v>281</v>
      </c>
    </row>
    <row r="340" spans="1:11" ht="13.5" customHeight="1">
      <c r="A340" s="308"/>
      <c r="B340" s="304" t="s">
        <v>744</v>
      </c>
      <c r="C340" s="288">
        <v>1674</v>
      </c>
      <c r="D340" s="287">
        <v>400</v>
      </c>
      <c r="E340" s="287">
        <v>0</v>
      </c>
      <c r="F340" s="287">
        <v>0</v>
      </c>
      <c r="G340" s="287">
        <v>100</v>
      </c>
      <c r="H340" s="287">
        <v>0</v>
      </c>
      <c r="I340" s="287">
        <v>0</v>
      </c>
      <c r="J340" s="287">
        <v>0</v>
      </c>
      <c r="K340" s="304">
        <v>0</v>
      </c>
    </row>
    <row r="341" spans="1:11" ht="13.5" customHeight="1">
      <c r="A341" s="308"/>
      <c r="B341" s="304" t="s">
        <v>340</v>
      </c>
      <c r="C341" s="288">
        <v>0</v>
      </c>
      <c r="D341" s="287">
        <v>0</v>
      </c>
      <c r="E341" s="287">
        <v>0</v>
      </c>
      <c r="F341" s="287">
        <v>0</v>
      </c>
      <c r="G341" s="287">
        <v>0</v>
      </c>
      <c r="H341" s="287">
        <v>0</v>
      </c>
      <c r="I341" s="287">
        <v>0</v>
      </c>
      <c r="J341" s="287">
        <v>0</v>
      </c>
      <c r="K341" s="304">
        <v>0</v>
      </c>
    </row>
    <row r="342" spans="1:11" ht="13.5" customHeight="1">
      <c r="A342" s="308"/>
      <c r="B342" s="304" t="s">
        <v>495</v>
      </c>
      <c r="C342" s="288">
        <v>1777</v>
      </c>
      <c r="D342" s="287">
        <v>423</v>
      </c>
      <c r="E342" s="287">
        <v>9.8</v>
      </c>
      <c r="F342" s="287">
        <v>6.8</v>
      </c>
      <c r="G342" s="287">
        <v>78</v>
      </c>
      <c r="H342" s="293">
        <v>0</v>
      </c>
      <c r="I342" s="287" t="s">
        <v>446</v>
      </c>
      <c r="J342" s="287" t="s">
        <v>446</v>
      </c>
      <c r="K342" s="304" t="s">
        <v>446</v>
      </c>
    </row>
    <row r="343" spans="1:11" ht="13.5" customHeight="1">
      <c r="A343" s="308"/>
      <c r="B343" s="304" t="s">
        <v>564</v>
      </c>
      <c r="C343" s="288">
        <v>1279</v>
      </c>
      <c r="D343" s="287">
        <v>306</v>
      </c>
      <c r="E343" s="287">
        <v>0</v>
      </c>
      <c r="F343" s="287">
        <v>0</v>
      </c>
      <c r="G343" s="287">
        <v>76</v>
      </c>
      <c r="H343" s="287">
        <v>0</v>
      </c>
      <c r="I343" s="287">
        <v>0</v>
      </c>
      <c r="J343" s="287">
        <v>0</v>
      </c>
      <c r="K343" s="304">
        <v>0</v>
      </c>
    </row>
    <row r="344" spans="1:11" ht="13.5" customHeight="1">
      <c r="A344" s="308"/>
      <c r="B344" s="303" t="s">
        <v>338</v>
      </c>
      <c r="C344" s="301">
        <v>1701</v>
      </c>
      <c r="D344" s="290">
        <v>405</v>
      </c>
      <c r="E344" s="290">
        <v>0</v>
      </c>
      <c r="F344" s="290">
        <v>0</v>
      </c>
      <c r="G344" s="290">
        <v>98.9</v>
      </c>
      <c r="H344" s="290">
        <v>0</v>
      </c>
      <c r="I344" s="290">
        <v>0</v>
      </c>
      <c r="J344" s="290">
        <v>0</v>
      </c>
      <c r="K344" s="303">
        <v>0</v>
      </c>
    </row>
    <row r="345" spans="1:11" ht="13.5" customHeight="1" thickBot="1">
      <c r="A345" s="308"/>
      <c r="B345" s="304" t="s">
        <v>339</v>
      </c>
      <c r="C345" s="288">
        <v>2465</v>
      </c>
      <c r="D345" s="287">
        <v>587</v>
      </c>
      <c r="E345" s="287">
        <v>7.7</v>
      </c>
      <c r="F345" s="287">
        <v>36.8</v>
      </c>
      <c r="G345" s="287">
        <v>52.1</v>
      </c>
      <c r="H345" s="293">
        <v>0</v>
      </c>
      <c r="I345" s="287">
        <v>19.1</v>
      </c>
      <c r="J345" s="287">
        <v>1.6</v>
      </c>
      <c r="K345" s="304">
        <v>20</v>
      </c>
    </row>
    <row r="346" spans="1:11" ht="13.5" customHeight="1" thickBot="1">
      <c r="A346" s="606" t="s">
        <v>341</v>
      </c>
      <c r="B346" s="607"/>
      <c r="C346" s="607"/>
      <c r="D346" s="607"/>
      <c r="E346" s="607"/>
      <c r="F346" s="607"/>
      <c r="G346" s="607"/>
      <c r="H346" s="607"/>
      <c r="I346" s="607"/>
      <c r="J346" s="607"/>
      <c r="K346" s="608"/>
    </row>
    <row r="347" spans="1:11" ht="13.5" customHeight="1" thickBot="1">
      <c r="A347" s="306"/>
      <c r="B347" s="601" t="s">
        <v>100</v>
      </c>
      <c r="C347" s="604"/>
      <c r="D347" s="604"/>
      <c r="E347" s="604"/>
      <c r="F347" s="604"/>
      <c r="G347" s="604"/>
      <c r="H347" s="604"/>
      <c r="I347" s="604"/>
      <c r="J347" s="604"/>
      <c r="K347" s="605"/>
    </row>
    <row r="348" spans="1:11" ht="13.5" customHeight="1">
      <c r="A348" s="306"/>
      <c r="B348" s="328" t="s">
        <v>467</v>
      </c>
      <c r="C348" s="329"/>
      <c r="D348" s="330">
        <v>328</v>
      </c>
      <c r="E348" s="330">
        <v>16.2</v>
      </c>
      <c r="F348" s="330">
        <v>11.2</v>
      </c>
      <c r="G348" s="330">
        <v>40.6</v>
      </c>
      <c r="H348" s="287" t="s">
        <v>446</v>
      </c>
      <c r="I348" s="287" t="s">
        <v>446</v>
      </c>
      <c r="J348" s="287" t="s">
        <v>446</v>
      </c>
      <c r="K348" s="304" t="s">
        <v>446</v>
      </c>
    </row>
    <row r="349" spans="1:11" ht="13.5" customHeight="1">
      <c r="A349" s="306"/>
      <c r="B349" s="331" t="s">
        <v>458</v>
      </c>
      <c r="C349" s="332"/>
      <c r="D349" s="333">
        <v>5</v>
      </c>
      <c r="E349" s="333">
        <v>0.2</v>
      </c>
      <c r="F349" s="333">
        <v>0.2</v>
      </c>
      <c r="G349" s="333">
        <v>0.4</v>
      </c>
      <c r="H349" s="287">
        <v>0</v>
      </c>
      <c r="I349" s="287" t="s">
        <v>446</v>
      </c>
      <c r="J349" s="287" t="s">
        <v>446</v>
      </c>
      <c r="K349" s="304" t="s">
        <v>446</v>
      </c>
    </row>
    <row r="350" spans="1:11" ht="13.5" customHeight="1">
      <c r="A350" s="306"/>
      <c r="B350" s="331" t="s">
        <v>1842</v>
      </c>
      <c r="C350" s="332"/>
      <c r="D350" s="333">
        <v>250</v>
      </c>
      <c r="E350" s="333">
        <v>10</v>
      </c>
      <c r="F350" s="333">
        <v>10</v>
      </c>
      <c r="G350" s="333">
        <v>20</v>
      </c>
      <c r="H350" s="287">
        <v>0</v>
      </c>
      <c r="I350" s="287"/>
      <c r="J350" s="287"/>
      <c r="K350" s="304"/>
    </row>
    <row r="351" spans="1:11" ht="13.5" customHeight="1" thickBot="1">
      <c r="A351" s="306"/>
      <c r="B351" s="331" t="s">
        <v>438</v>
      </c>
      <c r="C351" s="332"/>
      <c r="D351" s="333">
        <v>25</v>
      </c>
      <c r="E351" s="333">
        <v>1</v>
      </c>
      <c r="F351" s="333">
        <v>1</v>
      </c>
      <c r="G351" s="333">
        <v>2</v>
      </c>
      <c r="H351" s="287">
        <v>0</v>
      </c>
      <c r="I351" s="287" t="s">
        <v>446</v>
      </c>
      <c r="J351" s="287" t="s">
        <v>446</v>
      </c>
      <c r="K351" s="304" t="s">
        <v>446</v>
      </c>
    </row>
    <row r="352" spans="1:11" ht="13.5" customHeight="1" thickBot="1">
      <c r="A352" s="308"/>
      <c r="B352" s="599" t="s">
        <v>342</v>
      </c>
      <c r="C352" s="599"/>
      <c r="D352" s="599"/>
      <c r="E352" s="599"/>
      <c r="F352" s="599"/>
      <c r="G352" s="599"/>
      <c r="H352" s="599"/>
      <c r="I352" s="599"/>
      <c r="J352" s="599"/>
      <c r="K352" s="600"/>
    </row>
    <row r="353" spans="1:11" ht="13.5" customHeight="1">
      <c r="A353" s="308"/>
      <c r="B353" s="304" t="s">
        <v>349</v>
      </c>
      <c r="C353" s="288">
        <v>187</v>
      </c>
      <c r="D353" s="287">
        <v>45</v>
      </c>
      <c r="E353" s="287">
        <v>0</v>
      </c>
      <c r="F353" s="287">
        <v>0.1</v>
      </c>
      <c r="G353" s="287">
        <v>11</v>
      </c>
      <c r="H353" s="293">
        <v>0</v>
      </c>
      <c r="I353" s="287" t="s">
        <v>446</v>
      </c>
      <c r="J353" s="287">
        <v>0.1</v>
      </c>
      <c r="K353" s="304">
        <v>0</v>
      </c>
    </row>
    <row r="354" spans="1:11" ht="13.5" customHeight="1">
      <c r="A354" s="308"/>
      <c r="B354" s="303" t="s">
        <v>343</v>
      </c>
      <c r="C354" s="301">
        <v>0</v>
      </c>
      <c r="D354" s="290">
        <v>0</v>
      </c>
      <c r="E354" s="290">
        <v>0</v>
      </c>
      <c r="F354" s="290">
        <v>0</v>
      </c>
      <c r="G354" s="290">
        <v>0</v>
      </c>
      <c r="H354" s="290">
        <v>0</v>
      </c>
      <c r="I354" s="290">
        <v>0</v>
      </c>
      <c r="J354" s="290">
        <v>0</v>
      </c>
      <c r="K354" s="303">
        <v>0</v>
      </c>
    </row>
    <row r="355" spans="1:11" ht="13.5" customHeight="1">
      <c r="A355" s="308"/>
      <c r="B355" s="304" t="s">
        <v>351</v>
      </c>
      <c r="C355" s="288">
        <v>142</v>
      </c>
      <c r="D355" s="287">
        <v>34</v>
      </c>
      <c r="E355" s="287">
        <v>1</v>
      </c>
      <c r="F355" s="287">
        <v>0.1</v>
      </c>
      <c r="G355" s="287">
        <v>7</v>
      </c>
      <c r="H355" s="287">
        <v>0</v>
      </c>
      <c r="I355" s="287">
        <v>0</v>
      </c>
      <c r="J355" s="287">
        <v>0</v>
      </c>
      <c r="K355" s="304">
        <v>0</v>
      </c>
    </row>
    <row r="356" spans="1:11" ht="13.5" customHeight="1">
      <c r="A356" s="308"/>
      <c r="B356" s="304" t="s">
        <v>348</v>
      </c>
      <c r="C356" s="288">
        <v>120</v>
      </c>
      <c r="D356" s="287">
        <v>29</v>
      </c>
      <c r="E356" s="287">
        <v>0</v>
      </c>
      <c r="F356" s="287">
        <v>0.3</v>
      </c>
      <c r="G356" s="287">
        <v>6</v>
      </c>
      <c r="H356" s="287">
        <v>0</v>
      </c>
      <c r="I356" s="287">
        <v>0</v>
      </c>
      <c r="J356" s="287">
        <v>0.1</v>
      </c>
      <c r="K356" s="304">
        <v>0</v>
      </c>
    </row>
    <row r="357" spans="1:11" ht="13.5" customHeight="1">
      <c r="A357" s="308"/>
      <c r="B357" s="304" t="s">
        <v>562</v>
      </c>
      <c r="C357" s="288"/>
      <c r="D357" s="287">
        <v>1</v>
      </c>
      <c r="E357" s="287">
        <v>0</v>
      </c>
      <c r="F357" s="287">
        <v>0</v>
      </c>
      <c r="G357" s="287">
        <v>0</v>
      </c>
      <c r="H357" s="293">
        <v>0</v>
      </c>
      <c r="I357" s="287" t="s">
        <v>446</v>
      </c>
      <c r="J357" s="287" t="s">
        <v>446</v>
      </c>
      <c r="K357" s="304" t="s">
        <v>446</v>
      </c>
    </row>
    <row r="358" spans="1:11" ht="13.5" customHeight="1">
      <c r="A358" s="308"/>
      <c r="B358" s="304" t="s">
        <v>346</v>
      </c>
      <c r="C358" s="288">
        <v>110</v>
      </c>
      <c r="D358" s="287">
        <v>27</v>
      </c>
      <c r="E358" s="287">
        <v>0</v>
      </c>
      <c r="F358" s="287" t="s">
        <v>446</v>
      </c>
      <c r="G358" s="287">
        <v>7</v>
      </c>
      <c r="H358" s="287">
        <v>0</v>
      </c>
      <c r="I358" s="287" t="s">
        <v>446</v>
      </c>
      <c r="J358" s="287" t="s">
        <v>446</v>
      </c>
      <c r="K358" s="304" t="s">
        <v>446</v>
      </c>
    </row>
    <row r="359" spans="1:11" ht="13.5" customHeight="1">
      <c r="A359" s="308"/>
      <c r="B359" s="304" t="s">
        <v>347</v>
      </c>
      <c r="C359" s="288">
        <v>194</v>
      </c>
      <c r="D359" s="287">
        <v>46</v>
      </c>
      <c r="E359" s="287">
        <v>1</v>
      </c>
      <c r="F359" s="287">
        <v>0.5</v>
      </c>
      <c r="G359" s="287">
        <v>11</v>
      </c>
      <c r="H359" s="287">
        <v>0</v>
      </c>
      <c r="I359" s="287" t="s">
        <v>446</v>
      </c>
      <c r="J359" s="287" t="s">
        <v>446</v>
      </c>
      <c r="K359" s="304">
        <v>0</v>
      </c>
    </row>
    <row r="360" spans="1:11" ht="13.5" customHeight="1">
      <c r="A360" s="308"/>
      <c r="B360" s="304" t="s">
        <v>350</v>
      </c>
      <c r="C360" s="288">
        <v>64</v>
      </c>
      <c r="D360" s="287">
        <v>15</v>
      </c>
      <c r="E360" s="287">
        <v>1</v>
      </c>
      <c r="F360" s="287" t="s">
        <v>446</v>
      </c>
      <c r="G360" s="287">
        <v>3</v>
      </c>
      <c r="H360" s="287">
        <v>0</v>
      </c>
      <c r="I360" s="287" t="s">
        <v>446</v>
      </c>
      <c r="J360" s="287" t="s">
        <v>446</v>
      </c>
      <c r="K360" s="304">
        <v>0</v>
      </c>
    </row>
    <row r="361" spans="1:11" ht="13.5" customHeight="1">
      <c r="A361" s="308"/>
      <c r="B361" s="304" t="s">
        <v>92</v>
      </c>
      <c r="C361" s="288">
        <v>129</v>
      </c>
      <c r="D361" s="287">
        <v>31</v>
      </c>
      <c r="E361" s="287">
        <v>1</v>
      </c>
      <c r="F361" s="287">
        <v>0.1</v>
      </c>
      <c r="G361" s="287">
        <v>7</v>
      </c>
      <c r="H361" s="287">
        <v>1</v>
      </c>
      <c r="I361" s="287" t="s">
        <v>446</v>
      </c>
      <c r="J361" s="287" t="s">
        <v>446</v>
      </c>
      <c r="K361" s="304">
        <v>0</v>
      </c>
    </row>
    <row r="362" spans="1:11" ht="13.5" customHeight="1">
      <c r="A362" s="308"/>
      <c r="B362" s="304" t="s">
        <v>344</v>
      </c>
      <c r="C362" s="288">
        <v>159</v>
      </c>
      <c r="D362" s="287">
        <v>38</v>
      </c>
      <c r="E362" s="287">
        <v>0</v>
      </c>
      <c r="F362" s="287">
        <v>0</v>
      </c>
      <c r="G362" s="287">
        <v>10</v>
      </c>
      <c r="H362" s="287">
        <v>0</v>
      </c>
      <c r="I362" s="287">
        <v>0</v>
      </c>
      <c r="J362" s="287">
        <v>0</v>
      </c>
      <c r="K362" s="304">
        <v>0</v>
      </c>
    </row>
    <row r="363" spans="1:11" ht="13.5" customHeight="1">
      <c r="A363" s="308"/>
      <c r="B363" s="304" t="s">
        <v>345</v>
      </c>
      <c r="C363" s="288">
        <v>1</v>
      </c>
      <c r="D363" s="287">
        <v>0</v>
      </c>
      <c r="E363" s="287">
        <v>0</v>
      </c>
      <c r="F363" s="287">
        <v>0</v>
      </c>
      <c r="G363" s="287">
        <v>0</v>
      </c>
      <c r="H363" s="287">
        <v>0</v>
      </c>
      <c r="I363" s="287" t="s">
        <v>446</v>
      </c>
      <c r="J363" s="287" t="s">
        <v>446</v>
      </c>
      <c r="K363" s="304">
        <v>0</v>
      </c>
    </row>
    <row r="364" spans="1:11" ht="13.5" customHeight="1" thickBot="1">
      <c r="A364" s="308"/>
      <c r="B364" s="305" t="s">
        <v>352</v>
      </c>
      <c r="C364" s="302">
        <v>258</v>
      </c>
      <c r="D364" s="289">
        <v>62</v>
      </c>
      <c r="E364" s="289">
        <v>0</v>
      </c>
      <c r="F364" s="289">
        <v>0.1</v>
      </c>
      <c r="G364" s="289">
        <v>15</v>
      </c>
      <c r="H364" s="344">
        <v>0</v>
      </c>
      <c r="I364" s="289" t="s">
        <v>446</v>
      </c>
      <c r="J364" s="289" t="s">
        <v>446</v>
      </c>
      <c r="K364" s="305">
        <v>0</v>
      </c>
    </row>
    <row r="365" spans="1:11" ht="13.5" customHeight="1" thickBot="1">
      <c r="A365" s="308"/>
      <c r="B365" s="599" t="s">
        <v>353</v>
      </c>
      <c r="C365" s="599"/>
      <c r="D365" s="599"/>
      <c r="E365" s="599"/>
      <c r="F365" s="599"/>
      <c r="G365" s="599"/>
      <c r="H365" s="599"/>
      <c r="I365" s="599"/>
      <c r="J365" s="599"/>
      <c r="K365" s="600"/>
    </row>
    <row r="366" spans="1:11" ht="13.5" customHeight="1">
      <c r="A366" s="308"/>
      <c r="B366" s="303" t="s">
        <v>354</v>
      </c>
      <c r="C366" s="301">
        <v>159</v>
      </c>
      <c r="D366" s="290">
        <v>38</v>
      </c>
      <c r="E366" s="290">
        <v>0</v>
      </c>
      <c r="F366" s="290">
        <v>0</v>
      </c>
      <c r="G366" s="290">
        <v>2</v>
      </c>
      <c r="H366" s="290">
        <v>0</v>
      </c>
      <c r="I366" s="290">
        <v>0</v>
      </c>
      <c r="J366" s="290">
        <v>0</v>
      </c>
      <c r="K366" s="303">
        <v>4</v>
      </c>
    </row>
    <row r="367" spans="1:11" ht="13.5" customHeight="1">
      <c r="A367" s="308"/>
      <c r="B367" s="304" t="s">
        <v>355</v>
      </c>
      <c r="C367" s="288">
        <v>108</v>
      </c>
      <c r="D367" s="287">
        <v>25</v>
      </c>
      <c r="E367" s="287">
        <v>0</v>
      </c>
      <c r="F367" s="287">
        <v>0</v>
      </c>
      <c r="G367" s="287">
        <v>5</v>
      </c>
      <c r="H367" s="287">
        <v>0</v>
      </c>
      <c r="I367" s="287">
        <v>0</v>
      </c>
      <c r="J367" s="287">
        <v>0</v>
      </c>
      <c r="K367" s="304">
        <v>0.3</v>
      </c>
    </row>
    <row r="368" spans="1:11" ht="13.5" customHeight="1">
      <c r="A368" s="308"/>
      <c r="B368" s="304" t="s">
        <v>361</v>
      </c>
      <c r="C368" s="288">
        <v>298</v>
      </c>
      <c r="D368" s="287">
        <v>71</v>
      </c>
      <c r="E368" s="287">
        <v>0</v>
      </c>
      <c r="F368" s="287">
        <v>0</v>
      </c>
      <c r="G368" s="287">
        <v>0</v>
      </c>
      <c r="H368" s="287">
        <v>0</v>
      </c>
      <c r="I368" s="287">
        <v>0</v>
      </c>
      <c r="J368" s="287">
        <v>0</v>
      </c>
      <c r="K368" s="304">
        <v>10</v>
      </c>
    </row>
    <row r="369" spans="1:11" ht="13.5" customHeight="1">
      <c r="A369" s="308"/>
      <c r="B369" s="304" t="s">
        <v>368</v>
      </c>
      <c r="C369" s="288">
        <v>290</v>
      </c>
      <c r="D369" s="287">
        <v>69</v>
      </c>
      <c r="E369" s="287">
        <v>0</v>
      </c>
      <c r="F369" s="287">
        <v>0</v>
      </c>
      <c r="G369" s="287">
        <v>0</v>
      </c>
      <c r="H369" s="287">
        <v>0</v>
      </c>
      <c r="I369" s="287">
        <v>0</v>
      </c>
      <c r="J369" s="287">
        <v>0</v>
      </c>
      <c r="K369" s="304">
        <v>10</v>
      </c>
    </row>
    <row r="370" spans="1:11" ht="13.5" customHeight="1">
      <c r="A370" s="308"/>
      <c r="B370" s="304" t="s">
        <v>1302</v>
      </c>
      <c r="C370" s="288"/>
      <c r="D370" s="287">
        <v>250</v>
      </c>
      <c r="E370" s="287"/>
      <c r="F370" s="287"/>
      <c r="G370" s="287"/>
      <c r="H370" s="287"/>
      <c r="I370" s="287"/>
      <c r="J370" s="287"/>
      <c r="K370" s="304"/>
    </row>
    <row r="371" spans="1:11" ht="13.5" customHeight="1">
      <c r="A371" s="308"/>
      <c r="B371" s="304" t="s">
        <v>360</v>
      </c>
      <c r="C371" s="288">
        <v>295</v>
      </c>
      <c r="D371" s="287">
        <v>70</v>
      </c>
      <c r="E371" s="287">
        <v>0</v>
      </c>
      <c r="F371" s="287">
        <v>0</v>
      </c>
      <c r="G371" s="287">
        <v>2</v>
      </c>
      <c r="H371" s="287">
        <v>0</v>
      </c>
      <c r="I371" s="287">
        <v>0</v>
      </c>
      <c r="J371" s="287">
        <v>0</v>
      </c>
      <c r="K371" s="304">
        <v>9</v>
      </c>
    </row>
    <row r="372" spans="1:11" ht="13.5" customHeight="1">
      <c r="A372" s="308"/>
      <c r="B372" s="304" t="s">
        <v>359</v>
      </c>
      <c r="C372" s="288">
        <v>1025</v>
      </c>
      <c r="D372" s="287">
        <v>245</v>
      </c>
      <c r="E372" s="287">
        <v>0</v>
      </c>
      <c r="F372" s="287">
        <v>0</v>
      </c>
      <c r="G372" s="287">
        <v>0</v>
      </c>
      <c r="H372" s="287">
        <v>0</v>
      </c>
      <c r="I372" s="287">
        <v>0</v>
      </c>
      <c r="J372" s="287">
        <v>0</v>
      </c>
      <c r="K372" s="304">
        <v>35</v>
      </c>
    </row>
    <row r="373" spans="1:11" ht="13.5" customHeight="1">
      <c r="A373" s="308"/>
      <c r="B373" s="304" t="s">
        <v>356</v>
      </c>
      <c r="C373" s="288">
        <v>1003</v>
      </c>
      <c r="D373" s="287">
        <v>240</v>
      </c>
      <c r="E373" s="287">
        <v>0</v>
      </c>
      <c r="F373" s="287">
        <v>0</v>
      </c>
      <c r="G373" s="287">
        <v>2</v>
      </c>
      <c r="H373" s="287">
        <v>0</v>
      </c>
      <c r="I373" s="287">
        <v>0</v>
      </c>
      <c r="J373" s="287">
        <v>0</v>
      </c>
      <c r="K373" s="304">
        <v>33</v>
      </c>
    </row>
    <row r="374" spans="1:11" ht="13.5" customHeight="1">
      <c r="A374" s="308"/>
      <c r="B374" s="304" t="s">
        <v>358</v>
      </c>
      <c r="C374" s="288">
        <v>1017</v>
      </c>
      <c r="D374" s="287">
        <v>243</v>
      </c>
      <c r="E374" s="287">
        <v>0</v>
      </c>
      <c r="F374" s="287">
        <v>0</v>
      </c>
      <c r="G374" s="287">
        <v>29</v>
      </c>
      <c r="H374" s="287">
        <v>0</v>
      </c>
      <c r="I374" s="287">
        <v>0</v>
      </c>
      <c r="J374" s="287">
        <v>0</v>
      </c>
      <c r="K374" s="304">
        <v>14</v>
      </c>
    </row>
    <row r="375" spans="1:11" ht="13.5" customHeight="1">
      <c r="A375" s="308"/>
      <c r="B375" s="304" t="s">
        <v>357</v>
      </c>
      <c r="C375" s="288">
        <v>928</v>
      </c>
      <c r="D375" s="287">
        <v>222</v>
      </c>
      <c r="E375" s="287" t="s">
        <v>446</v>
      </c>
      <c r="F375" s="287">
        <v>0</v>
      </c>
      <c r="G375" s="287" t="s">
        <v>446</v>
      </c>
      <c r="H375" s="287">
        <v>0</v>
      </c>
      <c r="I375" s="287">
        <v>0</v>
      </c>
      <c r="J375" s="287">
        <v>0</v>
      </c>
      <c r="K375" s="304">
        <v>32</v>
      </c>
    </row>
    <row r="376" spans="1:11" ht="13.5" customHeight="1">
      <c r="A376" s="308"/>
      <c r="B376" s="304" t="s">
        <v>563</v>
      </c>
      <c r="C376" s="288"/>
      <c r="D376" s="287">
        <v>320</v>
      </c>
      <c r="E376" s="287">
        <v>0</v>
      </c>
      <c r="F376" s="287">
        <v>0</v>
      </c>
      <c r="G376" s="287">
        <v>0</v>
      </c>
      <c r="H376" s="287">
        <v>0</v>
      </c>
      <c r="I376" s="287" t="s">
        <v>446</v>
      </c>
      <c r="J376" s="287" t="s">
        <v>446</v>
      </c>
      <c r="K376" s="304" t="s">
        <v>446</v>
      </c>
    </row>
    <row r="377" spans="1:11" ht="13.5" customHeight="1">
      <c r="A377" s="308"/>
      <c r="B377" s="305" t="s">
        <v>1301</v>
      </c>
      <c r="C377" s="302"/>
      <c r="D377" s="289">
        <v>160</v>
      </c>
      <c r="E377" s="289"/>
      <c r="F377" s="289"/>
      <c r="G377" s="289"/>
      <c r="H377" s="289"/>
      <c r="I377" s="289"/>
      <c r="J377" s="289"/>
      <c r="K377" s="305"/>
    </row>
    <row r="378" spans="1:11" ht="13.5" customHeight="1" thickBot="1">
      <c r="A378" s="312"/>
      <c r="B378" s="313" t="s">
        <v>369</v>
      </c>
      <c r="C378" s="314">
        <v>1056</v>
      </c>
      <c r="D378" s="315">
        <v>252</v>
      </c>
      <c r="E378" s="315">
        <v>0</v>
      </c>
      <c r="F378" s="315">
        <v>0</v>
      </c>
      <c r="G378" s="315">
        <v>0</v>
      </c>
      <c r="H378" s="315">
        <v>0</v>
      </c>
      <c r="I378" s="315">
        <v>0</v>
      </c>
      <c r="J378" s="315">
        <v>0</v>
      </c>
      <c r="K378" s="313">
        <v>36</v>
      </c>
    </row>
    <row r="379" ht="13.5" customHeight="1"/>
    <row r="380" spans="2:4" ht="13.5" customHeight="1">
      <c r="B380" t="s">
        <v>384</v>
      </c>
      <c r="C380" s="13"/>
      <c r="D380" s="13"/>
    </row>
    <row r="381" spans="2:4" ht="12.75">
      <c r="B381" t="s">
        <v>385</v>
      </c>
      <c r="C381" s="13"/>
      <c r="D381" s="13"/>
    </row>
    <row r="382" spans="2:4" ht="12.75">
      <c r="B382" t="s">
        <v>386</v>
      </c>
      <c r="C382" s="13"/>
      <c r="D382" s="13"/>
    </row>
    <row r="383" spans="2:4" ht="12.75">
      <c r="B383" t="s">
        <v>387</v>
      </c>
      <c r="C383" s="13"/>
      <c r="D383" s="13"/>
    </row>
    <row r="386" ht="12.75">
      <c r="A386" t="s">
        <v>93</v>
      </c>
    </row>
    <row r="387" ht="12.75">
      <c r="B387" s="342" t="s">
        <v>406</v>
      </c>
    </row>
  </sheetData>
  <sheetProtection/>
  <mergeCells count="45">
    <mergeCell ref="B115:K115"/>
    <mergeCell ref="A197:K197"/>
    <mergeCell ref="A295:K295"/>
    <mergeCell ref="B52:K52"/>
    <mergeCell ref="B62:K62"/>
    <mergeCell ref="B69:K69"/>
    <mergeCell ref="B352:K352"/>
    <mergeCell ref="B365:K365"/>
    <mergeCell ref="B347:K347"/>
    <mergeCell ref="B73:K73"/>
    <mergeCell ref="B79:K79"/>
    <mergeCell ref="A78:K78"/>
    <mergeCell ref="A125:K125"/>
    <mergeCell ref="K1:K3"/>
    <mergeCell ref="B6:K6"/>
    <mergeCell ref="A5:K5"/>
    <mergeCell ref="A41:K41"/>
    <mergeCell ref="B26:K26"/>
    <mergeCell ref="B42:K42"/>
    <mergeCell ref="E1:E3"/>
    <mergeCell ref="F1:F3"/>
    <mergeCell ref="G1:G3"/>
    <mergeCell ref="H1:H3"/>
    <mergeCell ref="I1:I3"/>
    <mergeCell ref="J1:J3"/>
    <mergeCell ref="B296:K296"/>
    <mergeCell ref="B308:K308"/>
    <mergeCell ref="A252:K252"/>
    <mergeCell ref="B234:K234"/>
    <mergeCell ref="B198:K198"/>
    <mergeCell ref="A1:B1"/>
    <mergeCell ref="A2:B2"/>
    <mergeCell ref="A4:B4"/>
    <mergeCell ref="A3:B3"/>
    <mergeCell ref="C1:D3"/>
    <mergeCell ref="B317:K317"/>
    <mergeCell ref="B291:K291"/>
    <mergeCell ref="B146:K146"/>
    <mergeCell ref="B126:K126"/>
    <mergeCell ref="B253:K253"/>
    <mergeCell ref="A346:K346"/>
    <mergeCell ref="A323:K323"/>
    <mergeCell ref="A160:K160"/>
    <mergeCell ref="A155:K155"/>
    <mergeCell ref="A338:K338"/>
  </mergeCells>
  <hyperlinks>
    <hyperlink ref="B387" r:id="rId1" display="http://www.flora.hu/kisokos/tapanyagtab.php"/>
    <hyperlink ref="S4" r:id="rId2" display="http://www.hoxa.hu/?p1=tapanyag"/>
  </hyperlinks>
  <printOptions/>
  <pageMargins left="0.5" right="0.16" top="0.18" bottom="0.28" header="0.17" footer="0.28"/>
  <pageSetup horizontalDpi="600" verticalDpi="600" orientation="portrait" paperSize="9" scale="110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8"/>
  <sheetViews>
    <sheetView zoomScalePageLayoutView="0" workbookViewId="0" topLeftCell="A1">
      <pane ySplit="2" topLeftCell="A168" activePane="bottomLeft" state="frozen"/>
      <selection pane="topLeft" activeCell="A1" sqref="A1"/>
      <selection pane="bottomLeft" activeCell="D17" sqref="D17:F17"/>
    </sheetView>
  </sheetViews>
  <sheetFormatPr defaultColWidth="9.00390625" defaultRowHeight="12.75"/>
  <cols>
    <col min="1" max="1" width="27.625" style="0" customWidth="1"/>
    <col min="2" max="2" width="38.125" style="0" customWidth="1"/>
    <col min="3" max="3" width="7.375" style="0" customWidth="1"/>
    <col min="4" max="4" width="6.875" style="0" customWidth="1"/>
    <col min="5" max="5" width="4.25390625" style="0" customWidth="1"/>
    <col min="6" max="6" width="4.375" style="0" customWidth="1"/>
  </cols>
  <sheetData>
    <row r="1" spans="1:6" ht="12.75">
      <c r="A1" s="411" t="s">
        <v>854</v>
      </c>
      <c r="B1" s="410" t="s">
        <v>853</v>
      </c>
      <c r="C1" s="411" t="s">
        <v>654</v>
      </c>
      <c r="D1" s="411" t="s">
        <v>656</v>
      </c>
      <c r="E1" s="411" t="s">
        <v>483</v>
      </c>
      <c r="F1" s="412" t="s">
        <v>655</v>
      </c>
    </row>
    <row r="2" spans="1:10" ht="13.5" thickBot="1">
      <c r="A2" s="413"/>
      <c r="B2" s="312" t="s">
        <v>855</v>
      </c>
      <c r="C2" s="413" t="s">
        <v>653</v>
      </c>
      <c r="D2" s="413" t="s">
        <v>652</v>
      </c>
      <c r="E2" s="413" t="s">
        <v>652</v>
      </c>
      <c r="F2" s="414" t="s">
        <v>652</v>
      </c>
      <c r="I2" t="s">
        <v>851</v>
      </c>
      <c r="J2" s="342" t="s">
        <v>850</v>
      </c>
    </row>
    <row r="3" spans="1:6" ht="12.75">
      <c r="A3" s="416" t="s">
        <v>857</v>
      </c>
      <c r="B3" s="415" t="s">
        <v>856</v>
      </c>
      <c r="C3" s="416">
        <v>2</v>
      </c>
      <c r="D3" s="416">
        <v>0</v>
      </c>
      <c r="E3" s="416">
        <v>0</v>
      </c>
      <c r="F3" s="417">
        <v>0.5</v>
      </c>
    </row>
    <row r="4" spans="1:6" ht="12.75">
      <c r="A4" s="419" t="s">
        <v>857</v>
      </c>
      <c r="B4" s="418" t="s">
        <v>858</v>
      </c>
      <c r="C4" s="419">
        <v>0.3</v>
      </c>
      <c r="D4" s="419">
        <v>0</v>
      </c>
      <c r="E4" s="419">
        <v>0</v>
      </c>
      <c r="F4" s="420">
        <v>0.1</v>
      </c>
    </row>
    <row r="5" spans="1:6" ht="12.75">
      <c r="A5" s="419" t="s">
        <v>857</v>
      </c>
      <c r="B5" s="418" t="s">
        <v>859</v>
      </c>
      <c r="C5" s="419">
        <v>26</v>
      </c>
      <c r="D5" s="419">
        <v>1</v>
      </c>
      <c r="E5" s="419">
        <v>0.2</v>
      </c>
      <c r="F5" s="420">
        <v>4.4</v>
      </c>
    </row>
    <row r="6" spans="1:6" ht="12.75">
      <c r="A6" s="419" t="s">
        <v>857</v>
      </c>
      <c r="B6" s="418" t="s">
        <v>860</v>
      </c>
      <c r="C6" s="419">
        <v>91</v>
      </c>
      <c r="D6" s="419">
        <v>5.9</v>
      </c>
      <c r="E6" s="419">
        <v>6.3</v>
      </c>
      <c r="F6" s="420">
        <v>2.9</v>
      </c>
    </row>
    <row r="7" spans="1:6" ht="12.75">
      <c r="A7" s="419" t="s">
        <v>857</v>
      </c>
      <c r="B7" s="418" t="s">
        <v>861</v>
      </c>
      <c r="C7" s="419">
        <v>514</v>
      </c>
      <c r="D7" s="419">
        <v>7</v>
      </c>
      <c r="E7" s="419">
        <v>30</v>
      </c>
      <c r="F7" s="420">
        <v>54.7</v>
      </c>
    </row>
    <row r="8" spans="1:6" ht="12.75">
      <c r="A8" s="419" t="s">
        <v>857</v>
      </c>
      <c r="B8" s="418" t="s">
        <v>862</v>
      </c>
      <c r="C8" s="419">
        <v>519</v>
      </c>
      <c r="D8" s="419">
        <v>9</v>
      </c>
      <c r="E8" s="419">
        <v>36</v>
      </c>
      <c r="F8" s="420">
        <v>41</v>
      </c>
    </row>
    <row r="9" spans="1:6" ht="12.75">
      <c r="A9" s="419" t="s">
        <v>857</v>
      </c>
      <c r="B9" s="418" t="s">
        <v>863</v>
      </c>
      <c r="C9" s="419">
        <v>509</v>
      </c>
      <c r="D9" s="419">
        <v>6</v>
      </c>
      <c r="E9" s="419">
        <v>22</v>
      </c>
      <c r="F9" s="420">
        <v>66</v>
      </c>
    </row>
    <row r="10" spans="1:6" ht="12.75">
      <c r="A10" s="419" t="s">
        <v>857</v>
      </c>
      <c r="B10" s="418" t="s">
        <v>864</v>
      </c>
      <c r="C10" s="419">
        <v>192</v>
      </c>
      <c r="D10" s="419">
        <v>4.8</v>
      </c>
      <c r="E10" s="419">
        <v>10.4</v>
      </c>
      <c r="F10" s="420">
        <v>21.6</v>
      </c>
    </row>
    <row r="11" spans="1:6" ht="12.75">
      <c r="A11" s="419" t="s">
        <v>857</v>
      </c>
      <c r="B11" s="418" t="s">
        <v>865</v>
      </c>
      <c r="C11" s="419">
        <v>219</v>
      </c>
      <c r="D11" s="419">
        <v>4.8</v>
      </c>
      <c r="E11" s="419">
        <v>11.6</v>
      </c>
      <c r="F11" s="420">
        <v>21</v>
      </c>
    </row>
    <row r="12" spans="1:6" ht="12.75">
      <c r="A12" s="419" t="s">
        <v>857</v>
      </c>
      <c r="B12" s="418" t="s">
        <v>866</v>
      </c>
      <c r="C12" s="419">
        <v>201</v>
      </c>
      <c r="D12" s="419">
        <v>4.8</v>
      </c>
      <c r="E12" s="419">
        <v>10.4</v>
      </c>
      <c r="F12" s="420">
        <v>21.6</v>
      </c>
    </row>
    <row r="13" spans="1:6" ht="12.75">
      <c r="A13" s="419" t="s">
        <v>857</v>
      </c>
      <c r="B13" s="418" t="s">
        <v>867</v>
      </c>
      <c r="C13" s="419">
        <v>226</v>
      </c>
      <c r="D13" s="419">
        <v>0</v>
      </c>
      <c r="E13" s="419">
        <v>0</v>
      </c>
      <c r="F13" s="420">
        <v>94.8</v>
      </c>
    </row>
    <row r="14" spans="1:6" ht="12.75">
      <c r="A14" s="419" t="s">
        <v>857</v>
      </c>
      <c r="B14" s="418" t="s">
        <v>868</v>
      </c>
      <c r="C14" s="419">
        <v>0</v>
      </c>
      <c r="D14" s="419">
        <v>0</v>
      </c>
      <c r="E14" s="419">
        <v>0</v>
      </c>
      <c r="F14" s="420">
        <v>0</v>
      </c>
    </row>
    <row r="15" spans="1:6" ht="12.75">
      <c r="A15" s="419" t="s">
        <v>870</v>
      </c>
      <c r="B15" s="418" t="s">
        <v>869</v>
      </c>
      <c r="C15" s="419">
        <v>510</v>
      </c>
      <c r="D15" s="419">
        <v>5.5</v>
      </c>
      <c r="E15" s="419">
        <v>28.1</v>
      </c>
      <c r="F15" s="420">
        <v>58.9</v>
      </c>
    </row>
    <row r="16" spans="1:6" ht="12.75">
      <c r="A16" s="419" t="s">
        <v>870</v>
      </c>
      <c r="B16" s="418" t="s">
        <v>871</v>
      </c>
      <c r="C16" s="419">
        <v>506</v>
      </c>
      <c r="D16" s="419">
        <v>6.3</v>
      </c>
      <c r="E16" s="419">
        <v>27.2</v>
      </c>
      <c r="F16" s="420">
        <v>59.3</v>
      </c>
    </row>
    <row r="17" spans="1:6" ht="12.75">
      <c r="A17" s="419" t="s">
        <v>870</v>
      </c>
      <c r="B17" s="418" t="s">
        <v>872</v>
      </c>
      <c r="C17" s="419">
        <v>451</v>
      </c>
      <c r="D17" s="419">
        <v>2.2</v>
      </c>
      <c r="E17" s="419">
        <v>16.6</v>
      </c>
      <c r="F17" s="420">
        <v>70.2</v>
      </c>
    </row>
    <row r="18" spans="1:6" ht="12.75">
      <c r="A18" s="419" t="s">
        <v>870</v>
      </c>
      <c r="B18" s="418" t="s">
        <v>873</v>
      </c>
      <c r="C18" s="419">
        <v>451</v>
      </c>
      <c r="D18" s="419">
        <v>11.7</v>
      </c>
      <c r="E18" s="419">
        <v>21.2</v>
      </c>
      <c r="F18" s="420">
        <v>53.4</v>
      </c>
    </row>
    <row r="19" spans="1:6" ht="12.75">
      <c r="A19" s="419" t="s">
        <v>870</v>
      </c>
      <c r="B19" s="418" t="s">
        <v>874</v>
      </c>
      <c r="C19" s="419">
        <v>451</v>
      </c>
      <c r="D19" s="419">
        <v>11.7</v>
      </c>
      <c r="E19" s="419">
        <v>21.2</v>
      </c>
      <c r="F19" s="420">
        <v>53.4</v>
      </c>
    </row>
    <row r="20" spans="1:6" ht="12.75">
      <c r="A20" s="419" t="s">
        <v>870</v>
      </c>
      <c r="B20" s="418" t="s">
        <v>875</v>
      </c>
      <c r="C20" s="419">
        <v>209</v>
      </c>
      <c r="D20" s="419">
        <v>2</v>
      </c>
      <c r="E20" s="419">
        <v>0.6</v>
      </c>
      <c r="F20" s="420">
        <v>47.6</v>
      </c>
    </row>
    <row r="21" spans="1:6" ht="12.75">
      <c r="A21" s="419" t="s">
        <v>870</v>
      </c>
      <c r="B21" s="418" t="s">
        <v>495</v>
      </c>
      <c r="C21" s="419">
        <v>425</v>
      </c>
      <c r="D21" s="419">
        <v>9.4</v>
      </c>
      <c r="E21" s="419">
        <v>8.6</v>
      </c>
      <c r="F21" s="420">
        <v>77</v>
      </c>
    </row>
    <row r="22" spans="1:6" ht="12.75">
      <c r="A22" s="419" t="s">
        <v>870</v>
      </c>
      <c r="B22" s="418" t="s">
        <v>876</v>
      </c>
      <c r="C22" s="419">
        <v>120</v>
      </c>
      <c r="D22" s="419">
        <v>2.4</v>
      </c>
      <c r="E22" s="419">
        <v>2.4</v>
      </c>
      <c r="F22" s="420">
        <v>22.3</v>
      </c>
    </row>
    <row r="23" spans="1:6" ht="12.75">
      <c r="A23" s="419" t="s">
        <v>870</v>
      </c>
      <c r="B23" s="418" t="s">
        <v>877</v>
      </c>
      <c r="C23" s="419">
        <v>386</v>
      </c>
      <c r="D23" s="419">
        <v>21.4</v>
      </c>
      <c r="E23" s="419">
        <v>19</v>
      </c>
      <c r="F23" s="420">
        <v>32.4</v>
      </c>
    </row>
    <row r="24" spans="1:6" ht="12.75">
      <c r="A24" s="419" t="s">
        <v>870</v>
      </c>
      <c r="B24" s="418" t="s">
        <v>878</v>
      </c>
      <c r="C24" s="419">
        <v>532</v>
      </c>
      <c r="D24" s="419">
        <v>5.3</v>
      </c>
      <c r="E24" s="419">
        <v>29.6</v>
      </c>
      <c r="F24" s="420">
        <v>64.1</v>
      </c>
    </row>
    <row r="25" spans="1:6" ht="12.75">
      <c r="A25" s="419" t="s">
        <v>870</v>
      </c>
      <c r="B25" s="418" t="s">
        <v>879</v>
      </c>
      <c r="C25" s="419">
        <v>437</v>
      </c>
      <c r="D25" s="419">
        <v>5</v>
      </c>
      <c r="E25" s="419">
        <v>17.6</v>
      </c>
      <c r="F25" s="420">
        <v>61.8</v>
      </c>
    </row>
    <row r="26" spans="1:6" ht="12.75">
      <c r="A26" s="419" t="s">
        <v>870</v>
      </c>
      <c r="B26" s="418" t="s">
        <v>880</v>
      </c>
      <c r="C26" s="419">
        <v>453</v>
      </c>
      <c r="D26" s="419">
        <v>13.9</v>
      </c>
      <c r="E26" s="419">
        <v>13</v>
      </c>
      <c r="F26" s="420">
        <v>67</v>
      </c>
    </row>
    <row r="27" spans="1:6" ht="12.75">
      <c r="A27" s="419" t="s">
        <v>870</v>
      </c>
      <c r="B27" s="418" t="s">
        <v>881</v>
      </c>
      <c r="C27" s="419">
        <v>400</v>
      </c>
      <c r="D27" s="419">
        <v>0</v>
      </c>
      <c r="E27" s="419">
        <v>0</v>
      </c>
      <c r="F27" s="420">
        <v>99.9</v>
      </c>
    </row>
    <row r="28" spans="1:6" ht="12.75">
      <c r="A28" s="419" t="s">
        <v>870</v>
      </c>
      <c r="B28" s="418" t="s">
        <v>882</v>
      </c>
      <c r="C28" s="419">
        <v>525</v>
      </c>
      <c r="D28" s="419">
        <v>6.5</v>
      </c>
      <c r="E28" s="419">
        <v>33</v>
      </c>
      <c r="F28" s="420">
        <v>50</v>
      </c>
    </row>
    <row r="29" spans="1:6" ht="12.75">
      <c r="A29" s="419" t="s">
        <v>870</v>
      </c>
      <c r="B29" s="418" t="s">
        <v>883</v>
      </c>
      <c r="C29" s="419">
        <v>556</v>
      </c>
      <c r="D29" s="419">
        <v>7.8</v>
      </c>
      <c r="E29" s="419">
        <v>36.6</v>
      </c>
      <c r="F29" s="420">
        <v>48.4</v>
      </c>
    </row>
    <row r="30" spans="1:6" ht="12.75">
      <c r="A30" s="419" t="s">
        <v>870</v>
      </c>
      <c r="B30" s="418" t="s">
        <v>884</v>
      </c>
      <c r="C30" s="419">
        <v>512</v>
      </c>
      <c r="D30" s="419">
        <v>5.2</v>
      </c>
      <c r="E30" s="419">
        <v>25.9</v>
      </c>
      <c r="F30" s="420">
        <v>64.4</v>
      </c>
    </row>
    <row r="31" spans="1:6" ht="12.75">
      <c r="A31" s="419" t="s">
        <v>870</v>
      </c>
      <c r="B31" s="418" t="s">
        <v>885</v>
      </c>
      <c r="C31" s="419">
        <v>548</v>
      </c>
      <c r="D31" s="419">
        <v>7.1</v>
      </c>
      <c r="E31" s="419">
        <v>38.7</v>
      </c>
      <c r="F31" s="420">
        <v>42.5</v>
      </c>
    </row>
    <row r="32" spans="1:6" ht="12.75">
      <c r="A32" s="419" t="s">
        <v>870</v>
      </c>
      <c r="B32" s="418" t="s">
        <v>886</v>
      </c>
      <c r="C32" s="419">
        <v>571</v>
      </c>
      <c r="D32" s="419">
        <v>7.8</v>
      </c>
      <c r="E32" s="419">
        <v>38.9</v>
      </c>
      <c r="F32" s="420">
        <v>47.2</v>
      </c>
    </row>
    <row r="33" spans="1:6" ht="12.75">
      <c r="A33" s="419" t="s">
        <v>870</v>
      </c>
      <c r="B33" s="418" t="s">
        <v>887</v>
      </c>
      <c r="C33" s="419">
        <v>560</v>
      </c>
      <c r="D33" s="419">
        <v>7.7</v>
      </c>
      <c r="E33" s="419">
        <v>38.1</v>
      </c>
      <c r="F33" s="420">
        <v>46.1</v>
      </c>
    </row>
    <row r="34" spans="1:6" ht="12.75">
      <c r="A34" s="419" t="s">
        <v>870</v>
      </c>
      <c r="B34" s="418" t="s">
        <v>888</v>
      </c>
      <c r="C34" s="419">
        <v>388</v>
      </c>
      <c r="D34" s="419">
        <v>2.5</v>
      </c>
      <c r="E34" s="419">
        <v>8.7</v>
      </c>
      <c r="F34" s="420">
        <v>75</v>
      </c>
    </row>
    <row r="35" spans="1:6" ht="12.75">
      <c r="A35" s="419" t="s">
        <v>870</v>
      </c>
      <c r="B35" s="418" t="s">
        <v>889</v>
      </c>
      <c r="C35" s="419">
        <v>369</v>
      </c>
      <c r="D35" s="419" t="s">
        <v>890</v>
      </c>
      <c r="E35" s="419">
        <v>0</v>
      </c>
      <c r="F35" s="420">
        <v>91</v>
      </c>
    </row>
    <row r="36" spans="1:6" ht="12.75">
      <c r="A36" s="419" t="s">
        <v>891</v>
      </c>
      <c r="B36" s="418" t="s">
        <v>107</v>
      </c>
      <c r="C36" s="419">
        <v>30</v>
      </c>
      <c r="D36" s="419">
        <v>0.4</v>
      </c>
      <c r="E36" s="419">
        <v>0.4</v>
      </c>
      <c r="F36" s="420">
        <v>7</v>
      </c>
    </row>
    <row r="37" spans="1:6" ht="12.75">
      <c r="A37" s="419" t="s">
        <v>891</v>
      </c>
      <c r="B37" s="418" t="s">
        <v>265</v>
      </c>
      <c r="C37" s="419">
        <v>51</v>
      </c>
      <c r="D37" s="419">
        <v>0.4</v>
      </c>
      <c r="E37" s="419">
        <v>0.7</v>
      </c>
      <c r="F37" s="420">
        <v>12</v>
      </c>
    </row>
    <row r="38" spans="1:6" ht="12.75">
      <c r="A38" s="419" t="s">
        <v>891</v>
      </c>
      <c r="B38" s="418" t="s">
        <v>892</v>
      </c>
      <c r="C38" s="419">
        <v>139</v>
      </c>
      <c r="D38" s="419">
        <v>0.9</v>
      </c>
      <c r="E38" s="419">
        <v>14.2</v>
      </c>
      <c r="F38" s="420">
        <v>0.8</v>
      </c>
    </row>
    <row r="39" spans="1:6" ht="12.75">
      <c r="A39" s="419" t="s">
        <v>891</v>
      </c>
      <c r="B39" s="418" t="s">
        <v>552</v>
      </c>
      <c r="C39" s="419">
        <v>103</v>
      </c>
      <c r="D39" s="419">
        <v>1.3</v>
      </c>
      <c r="E39" s="419">
        <v>0.1</v>
      </c>
      <c r="F39" s="420">
        <v>24.2</v>
      </c>
    </row>
    <row r="40" spans="1:6" ht="12.75">
      <c r="A40" s="419" t="s">
        <v>891</v>
      </c>
      <c r="B40" s="418" t="s">
        <v>893</v>
      </c>
      <c r="C40" s="419">
        <v>41</v>
      </c>
      <c r="D40" s="419">
        <v>0.6</v>
      </c>
      <c r="E40" s="419">
        <v>0.9</v>
      </c>
      <c r="F40" s="420">
        <v>9.1</v>
      </c>
    </row>
    <row r="41" spans="1:6" ht="12.75">
      <c r="A41" s="419" t="s">
        <v>891</v>
      </c>
      <c r="B41" s="418" t="s">
        <v>701</v>
      </c>
      <c r="C41" s="419">
        <v>25</v>
      </c>
      <c r="D41" s="419">
        <v>0.4</v>
      </c>
      <c r="E41" s="419">
        <v>5.8</v>
      </c>
      <c r="F41" s="420">
        <v>2.3</v>
      </c>
    </row>
    <row r="42" spans="1:6" ht="12.75">
      <c r="A42" s="419" t="s">
        <v>891</v>
      </c>
      <c r="B42" s="418" t="s">
        <v>553</v>
      </c>
      <c r="C42" s="419">
        <v>61</v>
      </c>
      <c r="D42" s="419">
        <v>0.8</v>
      </c>
      <c r="E42" s="419">
        <v>0.7</v>
      </c>
      <c r="F42" s="420">
        <v>14</v>
      </c>
    </row>
    <row r="43" spans="1:6" ht="12.75">
      <c r="A43" s="419" t="s">
        <v>891</v>
      </c>
      <c r="B43" s="418" t="s">
        <v>702</v>
      </c>
      <c r="C43" s="419">
        <v>38</v>
      </c>
      <c r="D43" s="419">
        <v>0.6</v>
      </c>
      <c r="E43" s="419">
        <v>1.4</v>
      </c>
      <c r="F43" s="420">
        <v>8</v>
      </c>
    </row>
    <row r="44" spans="1:6" ht="12.75">
      <c r="A44" s="419" t="s">
        <v>891</v>
      </c>
      <c r="B44" s="418" t="s">
        <v>269</v>
      </c>
      <c r="C44" s="419">
        <v>34</v>
      </c>
      <c r="D44" s="419">
        <v>0.4</v>
      </c>
      <c r="E44" s="419">
        <v>0.5</v>
      </c>
      <c r="F44" s="420">
        <v>7</v>
      </c>
    </row>
    <row r="45" spans="1:6" ht="12.75">
      <c r="A45" s="419" t="s">
        <v>891</v>
      </c>
      <c r="B45" s="418" t="s">
        <v>894</v>
      </c>
      <c r="C45" s="419">
        <v>64</v>
      </c>
      <c r="D45" s="419">
        <v>0</v>
      </c>
      <c r="E45" s="419">
        <v>0.3</v>
      </c>
      <c r="F45" s="420">
        <v>15.5</v>
      </c>
    </row>
    <row r="46" spans="1:6" ht="12.75">
      <c r="A46" s="419" t="s">
        <v>891</v>
      </c>
      <c r="B46" s="418" t="s">
        <v>895</v>
      </c>
      <c r="C46" s="419">
        <v>262</v>
      </c>
      <c r="D46" s="419">
        <v>3.5</v>
      </c>
      <c r="E46" s="419">
        <v>0</v>
      </c>
      <c r="F46" s="420">
        <v>62</v>
      </c>
    </row>
    <row r="47" spans="1:6" ht="12.75">
      <c r="A47" s="419" t="s">
        <v>891</v>
      </c>
      <c r="B47" s="418" t="s">
        <v>712</v>
      </c>
      <c r="C47" s="419">
        <v>167</v>
      </c>
      <c r="D47" s="419">
        <v>4.8</v>
      </c>
      <c r="E47" s="419">
        <v>1.5</v>
      </c>
      <c r="F47" s="420">
        <v>32.6</v>
      </c>
    </row>
    <row r="48" spans="1:6" ht="12.75">
      <c r="A48" s="419" t="s">
        <v>891</v>
      </c>
      <c r="B48" s="418" t="s">
        <v>554</v>
      </c>
      <c r="C48" s="419">
        <v>29</v>
      </c>
      <c r="D48" s="419">
        <v>0.5</v>
      </c>
      <c r="E48" s="419">
        <v>0.2</v>
      </c>
      <c r="F48" s="420">
        <v>6.5</v>
      </c>
    </row>
    <row r="49" spans="1:6" ht="12.75">
      <c r="A49" s="419" t="s">
        <v>891</v>
      </c>
      <c r="B49" s="418" t="s">
        <v>896</v>
      </c>
      <c r="C49" s="419">
        <v>35</v>
      </c>
      <c r="D49" s="419">
        <v>0.5</v>
      </c>
      <c r="E49" s="419">
        <v>1.6</v>
      </c>
      <c r="F49" s="420">
        <v>7.2</v>
      </c>
    </row>
    <row r="50" spans="1:6" ht="12.75">
      <c r="A50" s="419" t="s">
        <v>891</v>
      </c>
      <c r="B50" s="418" t="s">
        <v>897</v>
      </c>
      <c r="C50" s="419">
        <v>46</v>
      </c>
      <c r="D50" s="419">
        <v>0.9</v>
      </c>
      <c r="E50" s="419">
        <v>0.6</v>
      </c>
      <c r="F50" s="420">
        <v>10.2</v>
      </c>
    </row>
    <row r="51" spans="1:6" ht="12.75">
      <c r="A51" s="419" t="s">
        <v>891</v>
      </c>
      <c r="B51" s="418" t="s">
        <v>703</v>
      </c>
      <c r="C51" s="419">
        <v>55</v>
      </c>
      <c r="D51" s="419">
        <v>1</v>
      </c>
      <c r="E51" s="419">
        <v>0.6</v>
      </c>
      <c r="F51" s="420">
        <v>11.3</v>
      </c>
    </row>
    <row r="52" spans="1:6" ht="12.75">
      <c r="A52" s="419" t="s">
        <v>891</v>
      </c>
      <c r="B52" s="418" t="s">
        <v>566</v>
      </c>
      <c r="C52" s="419">
        <v>604</v>
      </c>
      <c r="D52" s="419">
        <v>5.6</v>
      </c>
      <c r="E52" s="419">
        <v>62</v>
      </c>
      <c r="F52" s="420">
        <v>6</v>
      </c>
    </row>
    <row r="53" spans="1:6" ht="12.75">
      <c r="A53" s="419" t="s">
        <v>891</v>
      </c>
      <c r="B53" s="418" t="s">
        <v>704</v>
      </c>
      <c r="C53" s="419">
        <v>50</v>
      </c>
      <c r="D53" s="419">
        <v>0.4</v>
      </c>
      <c r="E53" s="419">
        <v>0.3</v>
      </c>
      <c r="F53" s="420">
        <v>12</v>
      </c>
    </row>
    <row r="54" spans="1:6" ht="12.75">
      <c r="A54" s="419" t="s">
        <v>891</v>
      </c>
      <c r="B54" s="418" t="s">
        <v>706</v>
      </c>
      <c r="C54" s="419">
        <v>28</v>
      </c>
      <c r="D54" s="419">
        <v>1.2</v>
      </c>
      <c r="E54" s="419">
        <v>0.8</v>
      </c>
      <c r="F54" s="420">
        <v>5.4</v>
      </c>
    </row>
    <row r="55" spans="1:6" ht="12.75">
      <c r="A55" s="419" t="s">
        <v>891</v>
      </c>
      <c r="B55" s="418" t="s">
        <v>705</v>
      </c>
      <c r="C55" s="419">
        <v>44</v>
      </c>
      <c r="D55" s="419">
        <v>0.7</v>
      </c>
      <c r="E55" s="419">
        <v>0.8</v>
      </c>
      <c r="F55" s="420">
        <v>9.8</v>
      </c>
    </row>
    <row r="56" spans="1:6" ht="12.75">
      <c r="A56" s="419" t="s">
        <v>891</v>
      </c>
      <c r="B56" s="418" t="s">
        <v>270</v>
      </c>
      <c r="C56" s="419">
        <v>56</v>
      </c>
      <c r="D56" s="419">
        <v>0</v>
      </c>
      <c r="E56" s="419">
        <v>0.2</v>
      </c>
      <c r="F56" s="420">
        <v>13.4</v>
      </c>
    </row>
    <row r="57" spans="1:6" ht="12.75">
      <c r="A57" s="419" t="s">
        <v>891</v>
      </c>
      <c r="B57" s="418" t="s">
        <v>707</v>
      </c>
      <c r="C57" s="419">
        <v>51</v>
      </c>
      <c r="D57" s="419">
        <v>0.8</v>
      </c>
      <c r="E57" s="419">
        <v>1.4</v>
      </c>
      <c r="F57" s="420">
        <v>11</v>
      </c>
    </row>
    <row r="58" spans="1:6" ht="12.75">
      <c r="A58" s="419" t="s">
        <v>891</v>
      </c>
      <c r="B58" s="418" t="s">
        <v>556</v>
      </c>
      <c r="C58" s="419">
        <v>40</v>
      </c>
      <c r="D58" s="419">
        <v>0.6</v>
      </c>
      <c r="E58" s="419">
        <v>1.5</v>
      </c>
      <c r="F58" s="420">
        <v>8.5</v>
      </c>
    </row>
    <row r="59" spans="1:6" ht="12.75">
      <c r="A59" s="419" t="s">
        <v>891</v>
      </c>
      <c r="B59" s="418" t="s">
        <v>898</v>
      </c>
      <c r="C59" s="419">
        <v>48</v>
      </c>
      <c r="D59" s="419">
        <v>0.4</v>
      </c>
      <c r="E59" s="419">
        <v>0.5</v>
      </c>
      <c r="F59" s="420">
        <v>11.4</v>
      </c>
    </row>
    <row r="60" spans="1:6" ht="12.75">
      <c r="A60" s="419" t="s">
        <v>891</v>
      </c>
      <c r="B60" s="418" t="s">
        <v>899</v>
      </c>
      <c r="C60" s="419">
        <v>40</v>
      </c>
      <c r="D60" s="419">
        <v>0.7</v>
      </c>
      <c r="E60" s="419">
        <v>0.3</v>
      </c>
      <c r="F60" s="420">
        <v>9</v>
      </c>
    </row>
    <row r="61" spans="1:6" ht="12.75">
      <c r="A61" s="419" t="s">
        <v>891</v>
      </c>
      <c r="B61" s="418" t="s">
        <v>900</v>
      </c>
      <c r="C61" s="419">
        <v>32</v>
      </c>
      <c r="D61" s="419">
        <v>0</v>
      </c>
      <c r="E61" s="419">
        <v>0.1</v>
      </c>
      <c r="F61" s="420">
        <v>7.6</v>
      </c>
    </row>
    <row r="62" spans="1:6" ht="12.75">
      <c r="A62" s="419" t="s">
        <v>891</v>
      </c>
      <c r="B62" s="418" t="s">
        <v>88</v>
      </c>
      <c r="C62" s="419">
        <v>47</v>
      </c>
      <c r="D62" s="419">
        <v>0.9</v>
      </c>
      <c r="E62" s="419">
        <v>2</v>
      </c>
      <c r="F62" s="420">
        <v>9.5</v>
      </c>
    </row>
    <row r="63" spans="1:6" ht="12.75">
      <c r="A63" s="419" t="s">
        <v>891</v>
      </c>
      <c r="B63" s="418" t="s">
        <v>901</v>
      </c>
      <c r="C63" s="419">
        <v>33</v>
      </c>
      <c r="D63" s="419">
        <v>0.6</v>
      </c>
      <c r="E63" s="419">
        <v>1.2</v>
      </c>
      <c r="F63" s="420">
        <v>7</v>
      </c>
    </row>
    <row r="64" spans="1:6" ht="12.75">
      <c r="A64" s="419" t="s">
        <v>891</v>
      </c>
      <c r="B64" s="418" t="s">
        <v>902</v>
      </c>
      <c r="C64" s="419">
        <v>34</v>
      </c>
      <c r="D64" s="419">
        <v>0.9</v>
      </c>
      <c r="E64" s="419">
        <v>0.6</v>
      </c>
      <c r="F64" s="420">
        <v>7.2</v>
      </c>
    </row>
    <row r="65" spans="1:6" ht="12.75">
      <c r="A65" s="419" t="s">
        <v>891</v>
      </c>
      <c r="B65" s="418" t="s">
        <v>709</v>
      </c>
      <c r="C65" s="419">
        <v>32</v>
      </c>
      <c r="D65" s="419">
        <v>0.8</v>
      </c>
      <c r="E65" s="419">
        <v>1.8</v>
      </c>
      <c r="F65" s="420">
        <v>6</v>
      </c>
    </row>
    <row r="66" spans="1:6" ht="12.75">
      <c r="A66" s="419" t="s">
        <v>891</v>
      </c>
      <c r="B66" s="418" t="s">
        <v>903</v>
      </c>
      <c r="C66" s="419">
        <v>57</v>
      </c>
      <c r="D66" s="419">
        <v>0.7</v>
      </c>
      <c r="E66" s="419">
        <v>0.5</v>
      </c>
      <c r="F66" s="420">
        <v>13.1</v>
      </c>
    </row>
    <row r="67" spans="1:6" ht="12.75">
      <c r="A67" s="419" t="s">
        <v>891</v>
      </c>
      <c r="B67" s="418" t="s">
        <v>904</v>
      </c>
      <c r="C67" s="419">
        <v>59</v>
      </c>
      <c r="D67" s="419">
        <v>0</v>
      </c>
      <c r="E67" s="419">
        <v>0.8</v>
      </c>
      <c r="F67" s="420">
        <v>13.5</v>
      </c>
    </row>
    <row r="68" spans="1:6" ht="12.75">
      <c r="A68" s="419" t="s">
        <v>891</v>
      </c>
      <c r="B68" s="418" t="s">
        <v>665</v>
      </c>
      <c r="C68" s="419">
        <v>76</v>
      </c>
      <c r="D68" s="419">
        <v>0.6</v>
      </c>
      <c r="E68" s="419">
        <v>0.5</v>
      </c>
      <c r="F68" s="420">
        <v>18.1</v>
      </c>
    </row>
    <row r="69" spans="1:6" ht="12.75">
      <c r="A69" s="419" t="s">
        <v>906</v>
      </c>
      <c r="B69" s="418" t="s">
        <v>905</v>
      </c>
      <c r="C69" s="419">
        <v>159</v>
      </c>
      <c r="D69" s="419">
        <v>21</v>
      </c>
      <c r="E69" s="419">
        <v>8.1</v>
      </c>
      <c r="F69" s="420">
        <v>0.4</v>
      </c>
    </row>
    <row r="70" spans="1:6" ht="12.75">
      <c r="A70" s="419" t="s">
        <v>906</v>
      </c>
      <c r="B70" s="418" t="s">
        <v>907</v>
      </c>
      <c r="C70" s="419">
        <v>326</v>
      </c>
      <c r="D70" s="419">
        <v>16</v>
      </c>
      <c r="E70" s="419">
        <v>29</v>
      </c>
      <c r="F70" s="420">
        <v>0.3</v>
      </c>
    </row>
    <row r="71" spans="1:6" ht="12.75">
      <c r="A71" s="419" t="s">
        <v>906</v>
      </c>
      <c r="B71" s="418" t="s">
        <v>907</v>
      </c>
      <c r="C71" s="419">
        <v>326</v>
      </c>
      <c r="D71" s="419">
        <v>16</v>
      </c>
      <c r="E71" s="419">
        <v>29</v>
      </c>
      <c r="F71" s="420">
        <v>0.3</v>
      </c>
    </row>
    <row r="72" spans="1:6" ht="12.75">
      <c r="A72" s="419" t="s">
        <v>906</v>
      </c>
      <c r="B72" s="418" t="s">
        <v>908</v>
      </c>
      <c r="C72" s="419">
        <v>422</v>
      </c>
      <c r="D72" s="419">
        <v>12</v>
      </c>
      <c r="E72" s="419">
        <v>42</v>
      </c>
      <c r="F72" s="420">
        <v>0.3</v>
      </c>
    </row>
    <row r="73" spans="1:6" ht="12.75">
      <c r="A73" s="419" t="s">
        <v>906</v>
      </c>
      <c r="B73" s="418" t="s">
        <v>909</v>
      </c>
      <c r="C73" s="419">
        <v>286</v>
      </c>
      <c r="D73" s="419">
        <v>17.5</v>
      </c>
      <c r="E73" s="419">
        <v>23.9</v>
      </c>
      <c r="F73" s="420">
        <v>0.3</v>
      </c>
    </row>
    <row r="74" spans="1:6" ht="12.75">
      <c r="A74" s="419" t="s">
        <v>906</v>
      </c>
      <c r="B74" s="418" t="s">
        <v>910</v>
      </c>
      <c r="C74" s="419">
        <v>136</v>
      </c>
      <c r="D74" s="419">
        <v>19.5</v>
      </c>
      <c r="E74" s="419">
        <v>5.3</v>
      </c>
      <c r="F74" s="420">
        <v>2.5</v>
      </c>
    </row>
    <row r="75" spans="1:6" ht="12.75">
      <c r="A75" s="419" t="s">
        <v>906</v>
      </c>
      <c r="B75" s="418" t="s">
        <v>911</v>
      </c>
      <c r="C75" s="419">
        <v>213</v>
      </c>
      <c r="D75" s="419">
        <v>16.8</v>
      </c>
      <c r="E75" s="419">
        <v>16</v>
      </c>
      <c r="F75" s="420">
        <v>0.5</v>
      </c>
    </row>
    <row r="76" spans="1:6" ht="12.75">
      <c r="A76" s="419" t="s">
        <v>906</v>
      </c>
      <c r="B76" s="418" t="s">
        <v>912</v>
      </c>
      <c r="C76" s="419">
        <v>96</v>
      </c>
      <c r="D76" s="419">
        <v>16.9</v>
      </c>
      <c r="E76" s="419">
        <v>3</v>
      </c>
      <c r="F76" s="420">
        <v>0.4</v>
      </c>
    </row>
    <row r="77" spans="1:6" ht="12.75">
      <c r="A77" s="419" t="s">
        <v>906</v>
      </c>
      <c r="B77" s="418" t="s">
        <v>913</v>
      </c>
      <c r="C77" s="419">
        <v>109</v>
      </c>
      <c r="D77" s="419">
        <v>20.1</v>
      </c>
      <c r="E77" s="419">
        <v>6.5</v>
      </c>
      <c r="F77" s="420">
        <v>0</v>
      </c>
    </row>
    <row r="78" spans="1:6" ht="12.75">
      <c r="A78" s="419" t="s">
        <v>906</v>
      </c>
      <c r="B78" s="418" t="s">
        <v>914</v>
      </c>
      <c r="C78" s="419">
        <v>113</v>
      </c>
      <c r="D78" s="419">
        <v>9</v>
      </c>
      <c r="E78" s="419">
        <v>8.6</v>
      </c>
      <c r="F78" s="420">
        <v>0</v>
      </c>
    </row>
    <row r="79" spans="1:6" ht="12.75">
      <c r="A79" s="419" t="s">
        <v>906</v>
      </c>
      <c r="B79" s="418" t="s">
        <v>915</v>
      </c>
      <c r="C79" s="419">
        <v>415</v>
      </c>
      <c r="D79" s="419">
        <v>8.2</v>
      </c>
      <c r="E79" s="419">
        <v>41</v>
      </c>
      <c r="F79" s="420">
        <v>0</v>
      </c>
    </row>
    <row r="80" spans="1:6" ht="12.75">
      <c r="A80" s="419" t="s">
        <v>906</v>
      </c>
      <c r="B80" s="418" t="s">
        <v>916</v>
      </c>
      <c r="C80" s="419">
        <v>224</v>
      </c>
      <c r="D80" s="419">
        <v>10.5</v>
      </c>
      <c r="E80" s="419">
        <v>20</v>
      </c>
      <c r="F80" s="420">
        <v>0.4</v>
      </c>
    </row>
    <row r="81" spans="1:6" ht="12.75">
      <c r="A81" s="419" t="s">
        <v>906</v>
      </c>
      <c r="B81" s="418" t="s">
        <v>917</v>
      </c>
      <c r="C81" s="419">
        <v>233</v>
      </c>
      <c r="D81" s="419">
        <v>10.4</v>
      </c>
      <c r="E81" s="419">
        <v>21</v>
      </c>
      <c r="F81" s="420">
        <v>0.6</v>
      </c>
    </row>
    <row r="82" spans="1:6" ht="12.75">
      <c r="A82" s="419" t="s">
        <v>906</v>
      </c>
      <c r="B82" s="418" t="s">
        <v>918</v>
      </c>
      <c r="C82" s="419">
        <v>295</v>
      </c>
      <c r="D82" s="419">
        <v>12</v>
      </c>
      <c r="E82" s="419">
        <v>27</v>
      </c>
      <c r="F82" s="420">
        <v>1</v>
      </c>
    </row>
    <row r="83" spans="1:6" ht="12.75">
      <c r="A83" s="419" t="s">
        <v>906</v>
      </c>
      <c r="B83" s="418" t="s">
        <v>919</v>
      </c>
      <c r="C83" s="419">
        <v>90</v>
      </c>
      <c r="D83" s="419">
        <v>16</v>
      </c>
      <c r="E83" s="419">
        <v>2</v>
      </c>
      <c r="F83" s="420">
        <v>2</v>
      </c>
    </row>
    <row r="84" spans="1:6" ht="12.75">
      <c r="A84" s="419" t="s">
        <v>906</v>
      </c>
      <c r="B84" s="418" t="s">
        <v>920</v>
      </c>
      <c r="C84" s="419">
        <v>107</v>
      </c>
      <c r="D84" s="419">
        <v>15</v>
      </c>
      <c r="E84" s="419">
        <v>5</v>
      </c>
      <c r="F84" s="420">
        <v>0.4</v>
      </c>
    </row>
    <row r="85" spans="1:6" ht="12.75">
      <c r="A85" s="419" t="s">
        <v>906</v>
      </c>
      <c r="B85" s="418" t="s">
        <v>921</v>
      </c>
      <c r="C85" s="419">
        <v>163</v>
      </c>
      <c r="D85" s="419">
        <v>11</v>
      </c>
      <c r="E85" s="419">
        <v>12.5</v>
      </c>
      <c r="F85" s="420">
        <v>1.7</v>
      </c>
    </row>
    <row r="86" spans="1:6" ht="12.75">
      <c r="A86" s="419" t="s">
        <v>906</v>
      </c>
      <c r="B86" s="418" t="s">
        <v>922</v>
      </c>
      <c r="C86" s="419">
        <v>258</v>
      </c>
      <c r="D86" s="419">
        <v>10.7</v>
      </c>
      <c r="E86" s="419">
        <v>23</v>
      </c>
      <c r="F86" s="420">
        <v>0</v>
      </c>
    </row>
    <row r="87" spans="1:6" ht="12.75">
      <c r="A87" s="419" t="s">
        <v>906</v>
      </c>
      <c r="B87" s="418" t="s">
        <v>923</v>
      </c>
      <c r="C87" s="419">
        <v>141</v>
      </c>
      <c r="D87" s="419">
        <v>18</v>
      </c>
      <c r="E87" s="419">
        <v>7.5</v>
      </c>
      <c r="F87" s="420">
        <v>0.2</v>
      </c>
    </row>
    <row r="88" spans="1:6" ht="12.75">
      <c r="A88" s="419" t="s">
        <v>906</v>
      </c>
      <c r="B88" s="418" t="s">
        <v>924</v>
      </c>
      <c r="C88" s="419">
        <v>265</v>
      </c>
      <c r="D88" s="419">
        <v>6.8</v>
      </c>
      <c r="E88" s="419">
        <v>23.4</v>
      </c>
      <c r="F88" s="420">
        <v>4.7</v>
      </c>
    </row>
    <row r="89" spans="1:6" ht="12.75">
      <c r="A89" s="419" t="s">
        <v>906</v>
      </c>
      <c r="B89" s="418" t="s">
        <v>925</v>
      </c>
      <c r="C89" s="419">
        <v>235</v>
      </c>
      <c r="D89" s="419">
        <v>10</v>
      </c>
      <c r="E89" s="419">
        <v>19</v>
      </c>
      <c r="F89" s="420">
        <v>6</v>
      </c>
    </row>
    <row r="90" spans="1:6" ht="12.75">
      <c r="A90" s="419" t="s">
        <v>906</v>
      </c>
      <c r="B90" s="418" t="s">
        <v>926</v>
      </c>
      <c r="C90" s="419">
        <v>246</v>
      </c>
      <c r="D90" s="419">
        <v>10</v>
      </c>
      <c r="E90" s="419">
        <v>19</v>
      </c>
      <c r="F90" s="420">
        <v>8.7</v>
      </c>
    </row>
    <row r="91" spans="1:6" ht="12.75">
      <c r="A91" s="419" t="s">
        <v>906</v>
      </c>
      <c r="B91" s="418" t="s">
        <v>927</v>
      </c>
      <c r="C91" s="419">
        <v>118</v>
      </c>
      <c r="D91" s="419">
        <v>19</v>
      </c>
      <c r="E91" s="419">
        <v>4.4</v>
      </c>
      <c r="F91" s="420">
        <v>0.6</v>
      </c>
    </row>
    <row r="92" spans="1:6" ht="12.75">
      <c r="A92" s="419" t="s">
        <v>906</v>
      </c>
      <c r="B92" s="418" t="s">
        <v>928</v>
      </c>
      <c r="C92" s="419">
        <v>232</v>
      </c>
      <c r="D92" s="419">
        <v>17</v>
      </c>
      <c r="E92" s="419">
        <v>19</v>
      </c>
      <c r="F92" s="420">
        <v>0.6</v>
      </c>
    </row>
    <row r="93" spans="1:6" ht="12.75">
      <c r="A93" s="419" t="s">
        <v>906</v>
      </c>
      <c r="B93" s="418" t="s">
        <v>929</v>
      </c>
      <c r="C93" s="419">
        <v>142</v>
      </c>
      <c r="D93" s="419">
        <v>21</v>
      </c>
      <c r="E93" s="419">
        <v>6.2</v>
      </c>
      <c r="F93" s="420">
        <v>0.6</v>
      </c>
    </row>
    <row r="94" spans="1:6" ht="12.75">
      <c r="A94" s="419" t="s">
        <v>906</v>
      </c>
      <c r="B94" s="418" t="s">
        <v>930</v>
      </c>
      <c r="C94" s="419">
        <v>226</v>
      </c>
      <c r="D94" s="419">
        <v>15</v>
      </c>
      <c r="E94" s="419">
        <v>19</v>
      </c>
      <c r="F94" s="420">
        <v>0.6</v>
      </c>
    </row>
    <row r="95" spans="1:6" ht="12.75">
      <c r="A95" s="419" t="s">
        <v>906</v>
      </c>
      <c r="B95" s="418" t="s">
        <v>931</v>
      </c>
      <c r="C95" s="419">
        <v>204</v>
      </c>
      <c r="D95" s="419">
        <v>19</v>
      </c>
      <c r="E95" s="419">
        <v>14</v>
      </c>
      <c r="F95" s="420">
        <v>0.6</v>
      </c>
    </row>
    <row r="96" spans="1:6" ht="12.75">
      <c r="A96" s="419" t="s">
        <v>906</v>
      </c>
      <c r="B96" s="418" t="s">
        <v>932</v>
      </c>
      <c r="C96" s="419">
        <v>136</v>
      </c>
      <c r="D96" s="419">
        <v>20.9</v>
      </c>
      <c r="E96" s="419">
        <v>5.2</v>
      </c>
      <c r="F96" s="420">
        <v>0</v>
      </c>
    </row>
    <row r="97" spans="1:6" ht="12.75">
      <c r="A97" s="419" t="s">
        <v>906</v>
      </c>
      <c r="B97" s="418" t="s">
        <v>933</v>
      </c>
      <c r="C97" s="419">
        <v>222</v>
      </c>
      <c r="D97" s="419">
        <v>15.7</v>
      </c>
      <c r="E97" s="419">
        <v>17.6</v>
      </c>
      <c r="F97" s="420">
        <v>0.1</v>
      </c>
    </row>
    <row r="98" spans="1:6" ht="12.75">
      <c r="A98" s="419" t="s">
        <v>906</v>
      </c>
      <c r="B98" s="418" t="s">
        <v>934</v>
      </c>
      <c r="C98" s="419">
        <v>164</v>
      </c>
      <c r="D98" s="419">
        <v>15.9</v>
      </c>
      <c r="E98" s="419">
        <v>12</v>
      </c>
      <c r="F98" s="420">
        <v>0</v>
      </c>
    </row>
    <row r="99" spans="1:6" ht="12.75">
      <c r="A99" s="419" t="s">
        <v>906</v>
      </c>
      <c r="B99" s="418" t="s">
        <v>935</v>
      </c>
      <c r="C99" s="419">
        <v>244</v>
      </c>
      <c r="D99" s="419">
        <v>19.7</v>
      </c>
      <c r="E99" s="419">
        <v>18</v>
      </c>
      <c r="F99" s="420">
        <v>0.6</v>
      </c>
    </row>
    <row r="100" spans="1:6" ht="12.75">
      <c r="A100" s="419" t="s">
        <v>906</v>
      </c>
      <c r="B100" s="418" t="s">
        <v>936</v>
      </c>
      <c r="C100" s="419">
        <v>255</v>
      </c>
      <c r="D100" s="419">
        <v>16</v>
      </c>
      <c r="E100" s="419">
        <v>21</v>
      </c>
      <c r="F100" s="420">
        <v>0.5</v>
      </c>
    </row>
    <row r="101" spans="1:6" ht="12.75">
      <c r="A101" s="419" t="s">
        <v>906</v>
      </c>
      <c r="B101" s="418" t="s">
        <v>937</v>
      </c>
      <c r="C101" s="419">
        <v>184</v>
      </c>
      <c r="D101" s="419">
        <v>16.1</v>
      </c>
      <c r="E101" s="419">
        <v>13.1</v>
      </c>
      <c r="F101" s="420">
        <v>0.3</v>
      </c>
    </row>
    <row r="102" spans="1:6" ht="12.75">
      <c r="A102" s="419" t="s">
        <v>906</v>
      </c>
      <c r="B102" s="418" t="s">
        <v>941</v>
      </c>
      <c r="C102" s="419">
        <v>134</v>
      </c>
      <c r="D102" s="419">
        <v>20</v>
      </c>
      <c r="E102" s="419">
        <v>6.2</v>
      </c>
      <c r="F102" s="420">
        <v>0.6</v>
      </c>
    </row>
    <row r="103" spans="1:6" ht="12.75">
      <c r="A103" s="419" t="s">
        <v>906</v>
      </c>
      <c r="B103" s="418" t="s">
        <v>942</v>
      </c>
      <c r="C103" s="419">
        <v>109</v>
      </c>
      <c r="D103" s="419">
        <v>20.1</v>
      </c>
      <c r="E103" s="419">
        <v>6.5</v>
      </c>
      <c r="F103" s="420">
        <v>0</v>
      </c>
    </row>
    <row r="104" spans="1:6" ht="12.75">
      <c r="A104" s="419" t="s">
        <v>906</v>
      </c>
      <c r="B104" s="418" t="s">
        <v>943</v>
      </c>
      <c r="C104" s="419">
        <v>136</v>
      </c>
      <c r="D104" s="419">
        <v>20.9</v>
      </c>
      <c r="E104" s="419">
        <v>5.2</v>
      </c>
      <c r="F104" s="420">
        <v>0.5</v>
      </c>
    </row>
    <row r="105" spans="1:6" ht="12.75">
      <c r="A105" s="419" t="s">
        <v>906</v>
      </c>
      <c r="B105" s="418" t="s">
        <v>944</v>
      </c>
      <c r="C105" s="419">
        <v>125</v>
      </c>
      <c r="D105" s="419">
        <v>20</v>
      </c>
      <c r="E105" s="419">
        <v>3.7</v>
      </c>
      <c r="F105" s="420">
        <v>3</v>
      </c>
    </row>
    <row r="106" spans="1:6" ht="12.75">
      <c r="A106" s="419" t="s">
        <v>906</v>
      </c>
      <c r="B106" s="418" t="s">
        <v>945</v>
      </c>
      <c r="C106" s="419">
        <v>110</v>
      </c>
      <c r="D106" s="419">
        <v>24.7</v>
      </c>
      <c r="E106" s="419">
        <v>1</v>
      </c>
      <c r="F106" s="420">
        <v>0.5</v>
      </c>
    </row>
    <row r="107" spans="1:6" ht="12.75">
      <c r="A107" s="419" t="s">
        <v>906</v>
      </c>
      <c r="B107" s="418" t="s">
        <v>946</v>
      </c>
      <c r="C107" s="419">
        <v>380</v>
      </c>
      <c r="D107" s="419">
        <v>16</v>
      </c>
      <c r="E107" s="419">
        <v>35</v>
      </c>
      <c r="F107" s="420">
        <v>0.2</v>
      </c>
    </row>
    <row r="108" spans="1:6" ht="12.75">
      <c r="A108" s="419" t="s">
        <v>906</v>
      </c>
      <c r="B108" s="418" t="s">
        <v>947</v>
      </c>
      <c r="C108" s="419">
        <v>203</v>
      </c>
      <c r="D108" s="419">
        <v>22.1</v>
      </c>
      <c r="E108" s="419">
        <v>40.2</v>
      </c>
      <c r="F108" s="420">
        <v>0.5</v>
      </c>
    </row>
    <row r="109" spans="1:6" ht="12.75">
      <c r="A109" s="419" t="s">
        <v>906</v>
      </c>
      <c r="B109" s="418" t="s">
        <v>948</v>
      </c>
      <c r="C109" s="419">
        <v>186</v>
      </c>
      <c r="D109" s="419">
        <v>17.7</v>
      </c>
      <c r="E109" s="419">
        <v>12</v>
      </c>
      <c r="F109" s="420">
        <v>0.4</v>
      </c>
    </row>
    <row r="110" spans="1:6" ht="12.75">
      <c r="A110" s="419" t="s">
        <v>906</v>
      </c>
      <c r="B110" s="418" t="s">
        <v>949</v>
      </c>
      <c r="C110" s="419">
        <v>155</v>
      </c>
      <c r="D110" s="419">
        <v>17.8</v>
      </c>
      <c r="E110" s="419">
        <v>8.8</v>
      </c>
      <c r="F110" s="420">
        <v>0</v>
      </c>
    </row>
    <row r="111" spans="1:6" ht="12.75">
      <c r="A111" s="419" t="s">
        <v>906</v>
      </c>
      <c r="B111" s="418" t="s">
        <v>950</v>
      </c>
      <c r="C111" s="419">
        <v>110</v>
      </c>
      <c r="D111" s="419">
        <v>22</v>
      </c>
      <c r="E111" s="419">
        <v>1.8</v>
      </c>
      <c r="F111" s="420">
        <v>0.8</v>
      </c>
    </row>
    <row r="112" spans="1:6" ht="12.75">
      <c r="A112" s="419" t="s">
        <v>906</v>
      </c>
      <c r="B112" s="418" t="s">
        <v>951</v>
      </c>
      <c r="C112" s="419">
        <v>89</v>
      </c>
      <c r="D112" s="419">
        <v>20.2</v>
      </c>
      <c r="E112" s="419">
        <v>0.9</v>
      </c>
      <c r="F112" s="420">
        <v>0</v>
      </c>
    </row>
    <row r="113" spans="1:6" ht="12.75">
      <c r="A113" s="419" t="s">
        <v>906</v>
      </c>
      <c r="B113" s="418" t="s">
        <v>952</v>
      </c>
      <c r="C113" s="419">
        <v>206</v>
      </c>
      <c r="D113" s="419">
        <v>20</v>
      </c>
      <c r="E113" s="419">
        <v>14</v>
      </c>
      <c r="F113" s="420">
        <v>0</v>
      </c>
    </row>
    <row r="114" spans="1:6" ht="12.75">
      <c r="A114" s="419" t="s">
        <v>906</v>
      </c>
      <c r="B114" s="418" t="s">
        <v>953</v>
      </c>
      <c r="C114" s="419">
        <v>100</v>
      </c>
      <c r="D114" s="419">
        <v>16</v>
      </c>
      <c r="E114" s="419">
        <v>4</v>
      </c>
      <c r="F114" s="420">
        <v>0.1</v>
      </c>
    </row>
    <row r="115" spans="1:6" ht="12.75">
      <c r="A115" s="419" t="s">
        <v>906</v>
      </c>
      <c r="B115" s="418" t="s">
        <v>954</v>
      </c>
      <c r="C115" s="419">
        <v>248</v>
      </c>
      <c r="D115" s="419">
        <v>10</v>
      </c>
      <c r="E115" s="419">
        <v>22</v>
      </c>
      <c r="F115" s="420">
        <v>0.4</v>
      </c>
    </row>
    <row r="116" spans="1:6" ht="12.75">
      <c r="A116" s="419" t="s">
        <v>906</v>
      </c>
      <c r="B116" s="418" t="s">
        <v>955</v>
      </c>
      <c r="C116" s="419">
        <v>251</v>
      </c>
      <c r="D116" s="419">
        <v>11.2</v>
      </c>
      <c r="E116" s="419">
        <v>22.5</v>
      </c>
      <c r="F116" s="420">
        <v>1</v>
      </c>
    </row>
    <row r="117" spans="1:6" ht="12.75">
      <c r="A117" s="419" t="s">
        <v>906</v>
      </c>
      <c r="B117" s="418" t="s">
        <v>956</v>
      </c>
      <c r="C117" s="419">
        <v>256</v>
      </c>
      <c r="D117" s="419">
        <v>11.3</v>
      </c>
      <c r="E117" s="419">
        <v>22.8</v>
      </c>
      <c r="F117" s="420">
        <v>1.6</v>
      </c>
    </row>
    <row r="118" spans="1:6" ht="12.75">
      <c r="A118" s="419" t="s">
        <v>906</v>
      </c>
      <c r="B118" s="418" t="s">
        <v>957</v>
      </c>
      <c r="C118" s="419">
        <v>252</v>
      </c>
      <c r="D118" s="419">
        <v>10.3</v>
      </c>
      <c r="E118" s="419">
        <v>22.8</v>
      </c>
      <c r="F118" s="420">
        <v>1.5</v>
      </c>
    </row>
    <row r="119" spans="1:6" ht="12.75">
      <c r="A119" s="419" t="s">
        <v>906</v>
      </c>
      <c r="B119" s="418" t="s">
        <v>958</v>
      </c>
      <c r="C119" s="419">
        <v>176</v>
      </c>
      <c r="D119" s="419">
        <v>13</v>
      </c>
      <c r="E119" s="419">
        <v>13</v>
      </c>
      <c r="F119" s="420">
        <v>1.7</v>
      </c>
    </row>
    <row r="120" spans="1:6" ht="12.75">
      <c r="A120" s="419" t="s">
        <v>906</v>
      </c>
      <c r="B120" s="418" t="s">
        <v>959</v>
      </c>
      <c r="C120" s="419">
        <v>87</v>
      </c>
      <c r="D120" s="419">
        <v>19.4</v>
      </c>
      <c r="E120" s="419">
        <v>0.5</v>
      </c>
      <c r="F120" s="420">
        <v>1.2</v>
      </c>
    </row>
    <row r="121" spans="1:6" ht="12.75">
      <c r="A121" s="419" t="s">
        <v>906</v>
      </c>
      <c r="B121" s="418" t="s">
        <v>960</v>
      </c>
      <c r="C121" s="419">
        <v>190</v>
      </c>
      <c r="D121" s="419">
        <v>16.8</v>
      </c>
      <c r="E121" s="419">
        <v>13</v>
      </c>
      <c r="F121" s="420">
        <v>0</v>
      </c>
    </row>
    <row r="122" spans="1:6" ht="12.75">
      <c r="A122" s="419" t="s">
        <v>962</v>
      </c>
      <c r="B122" s="418" t="s">
        <v>961</v>
      </c>
      <c r="C122" s="419">
        <v>21</v>
      </c>
      <c r="D122" s="419">
        <v>0.7</v>
      </c>
      <c r="E122" s="419">
        <v>0.1</v>
      </c>
      <c r="F122" s="420">
        <v>4.4</v>
      </c>
    </row>
    <row r="123" spans="1:6" ht="12.75">
      <c r="A123" s="419" t="s">
        <v>962</v>
      </c>
      <c r="B123" s="418" t="s">
        <v>963</v>
      </c>
      <c r="C123" s="419">
        <v>251</v>
      </c>
      <c r="D123" s="419">
        <v>8.8</v>
      </c>
      <c r="E123" s="419">
        <v>1.4</v>
      </c>
      <c r="F123" s="420">
        <v>53.1</v>
      </c>
    </row>
    <row r="124" spans="1:6" ht="12.75">
      <c r="A124" s="419" t="s">
        <v>962</v>
      </c>
      <c r="B124" s="418" t="s">
        <v>964</v>
      </c>
      <c r="C124" s="419">
        <v>320</v>
      </c>
      <c r="D124" s="419">
        <v>5.3</v>
      </c>
      <c r="E124" s="419">
        <v>9.7</v>
      </c>
      <c r="F124" s="420">
        <v>50.7</v>
      </c>
    </row>
    <row r="125" spans="1:6" ht="12.75">
      <c r="A125" s="419" t="s">
        <v>962</v>
      </c>
      <c r="B125" s="418" t="s">
        <v>965</v>
      </c>
      <c r="C125" s="419">
        <v>298</v>
      </c>
      <c r="D125" s="419">
        <v>2.4</v>
      </c>
      <c r="E125" s="419">
        <v>6.3</v>
      </c>
      <c r="F125" s="420">
        <v>56</v>
      </c>
    </row>
    <row r="126" spans="1:6" ht="12.75">
      <c r="A126" s="419" t="s">
        <v>962</v>
      </c>
      <c r="B126" s="418" t="s">
        <v>966</v>
      </c>
      <c r="C126" s="419">
        <v>156</v>
      </c>
      <c r="D126" s="419">
        <v>7.5</v>
      </c>
      <c r="E126" s="419">
        <v>0.8</v>
      </c>
      <c r="F126" s="420">
        <v>28.7</v>
      </c>
    </row>
    <row r="127" spans="1:6" ht="12.75">
      <c r="A127" s="419" t="s">
        <v>962</v>
      </c>
      <c r="B127" s="418" t="s">
        <v>967</v>
      </c>
      <c r="C127" s="419">
        <v>245</v>
      </c>
      <c r="D127" s="419">
        <v>8.5</v>
      </c>
      <c r="E127" s="419">
        <v>0.8</v>
      </c>
      <c r="F127" s="420">
        <v>50.6</v>
      </c>
    </row>
    <row r="128" spans="1:6" ht="12.75">
      <c r="A128" s="419" t="s">
        <v>962</v>
      </c>
      <c r="B128" s="418" t="s">
        <v>968</v>
      </c>
      <c r="C128" s="419">
        <v>353</v>
      </c>
      <c r="D128" s="419">
        <v>10</v>
      </c>
      <c r="E128" s="419">
        <v>7.8</v>
      </c>
      <c r="F128" s="420">
        <v>60.6</v>
      </c>
    </row>
    <row r="129" spans="1:6" ht="12.75">
      <c r="A129" s="419" t="s">
        <v>962</v>
      </c>
      <c r="B129" s="418" t="s">
        <v>969</v>
      </c>
      <c r="C129" s="419">
        <v>230</v>
      </c>
      <c r="D129" s="419">
        <v>21.9</v>
      </c>
      <c r="E129" s="419">
        <v>2.7</v>
      </c>
      <c r="F129" s="420">
        <v>28</v>
      </c>
    </row>
    <row r="130" spans="1:6" ht="12.75">
      <c r="A130" s="419" t="s">
        <v>962</v>
      </c>
      <c r="B130" s="418" t="s">
        <v>970</v>
      </c>
      <c r="C130" s="419">
        <v>438</v>
      </c>
      <c r="D130" s="419">
        <v>7.3</v>
      </c>
      <c r="E130" s="419">
        <v>24</v>
      </c>
      <c r="F130" s="420">
        <v>45.2</v>
      </c>
    </row>
    <row r="131" spans="1:6" ht="12.75">
      <c r="A131" s="419" t="s">
        <v>962</v>
      </c>
      <c r="B131" s="418" t="s">
        <v>488</v>
      </c>
      <c r="C131" s="419">
        <v>257</v>
      </c>
      <c r="D131" s="419">
        <v>9.8</v>
      </c>
      <c r="E131" s="419">
        <v>1</v>
      </c>
      <c r="F131" s="420">
        <v>52.3</v>
      </c>
    </row>
    <row r="132" spans="1:6" ht="12.75">
      <c r="A132" s="419" t="s">
        <v>962</v>
      </c>
      <c r="B132" s="418" t="s">
        <v>971</v>
      </c>
      <c r="C132" s="419">
        <v>288</v>
      </c>
      <c r="D132" s="419">
        <v>9.2</v>
      </c>
      <c r="E132" s="419">
        <v>2.3</v>
      </c>
      <c r="F132" s="420">
        <v>55.8</v>
      </c>
    </row>
    <row r="133" spans="1:6" ht="12.75">
      <c r="A133" s="419" t="s">
        <v>962</v>
      </c>
      <c r="B133" s="418" t="s">
        <v>159</v>
      </c>
      <c r="C133" s="419">
        <v>265</v>
      </c>
      <c r="D133" s="419">
        <v>10.1</v>
      </c>
      <c r="E133" s="419">
        <v>1</v>
      </c>
      <c r="F133" s="420">
        <v>54</v>
      </c>
    </row>
    <row r="134" spans="1:6" ht="12.75">
      <c r="A134" s="419" t="s">
        <v>962</v>
      </c>
      <c r="B134" s="418" t="s">
        <v>972</v>
      </c>
      <c r="C134" s="419">
        <v>336</v>
      </c>
      <c r="D134" s="419">
        <v>9</v>
      </c>
      <c r="E134" s="419">
        <v>1.8</v>
      </c>
      <c r="F134" s="420">
        <v>70</v>
      </c>
    </row>
    <row r="135" spans="1:6" ht="12.75">
      <c r="A135" s="419" t="s">
        <v>962</v>
      </c>
      <c r="B135" s="418" t="s">
        <v>973</v>
      </c>
      <c r="C135" s="419">
        <v>369</v>
      </c>
      <c r="D135" s="419">
        <v>8</v>
      </c>
      <c r="E135" s="419">
        <v>2.8</v>
      </c>
      <c r="F135" s="420">
        <v>77</v>
      </c>
    </row>
    <row r="136" spans="1:6" ht="12.75">
      <c r="A136" s="419" t="s">
        <v>962</v>
      </c>
      <c r="B136" s="418" t="s">
        <v>974</v>
      </c>
      <c r="C136" s="419">
        <v>261</v>
      </c>
      <c r="D136" s="419">
        <v>8.3</v>
      </c>
      <c r="E136" s="419">
        <v>0.8</v>
      </c>
      <c r="F136" s="420">
        <v>53.5</v>
      </c>
    </row>
    <row r="137" spans="1:6" ht="12.75">
      <c r="A137" s="419" t="s">
        <v>962</v>
      </c>
      <c r="B137" s="418" t="s">
        <v>975</v>
      </c>
      <c r="C137" s="419">
        <v>494</v>
      </c>
      <c r="D137" s="419">
        <v>7.4</v>
      </c>
      <c r="E137" s="419">
        <v>23.7</v>
      </c>
      <c r="F137" s="420">
        <v>59.4</v>
      </c>
    </row>
    <row r="138" spans="1:6" ht="12.75">
      <c r="A138" s="419" t="s">
        <v>962</v>
      </c>
      <c r="B138" s="418" t="s">
        <v>976</v>
      </c>
      <c r="C138" s="419">
        <v>133</v>
      </c>
      <c r="D138" s="419">
        <v>4.5</v>
      </c>
      <c r="E138" s="419">
        <v>4.4</v>
      </c>
      <c r="F138" s="420">
        <v>25.6</v>
      </c>
    </row>
    <row r="139" spans="1:6" ht="12.75">
      <c r="A139" s="419" t="s">
        <v>962</v>
      </c>
      <c r="B139" s="418" t="s">
        <v>977</v>
      </c>
      <c r="C139" s="419">
        <v>313</v>
      </c>
      <c r="D139" s="419">
        <v>7.6</v>
      </c>
      <c r="E139" s="419">
        <v>6.2</v>
      </c>
      <c r="F139" s="420">
        <v>56.6</v>
      </c>
    </row>
    <row r="140" spans="1:6" ht="12.75">
      <c r="A140" s="419" t="s">
        <v>962</v>
      </c>
      <c r="B140" s="418" t="s">
        <v>978</v>
      </c>
      <c r="C140" s="419">
        <v>453</v>
      </c>
      <c r="D140" s="419">
        <v>9.5</v>
      </c>
      <c r="E140" s="419">
        <v>20.5</v>
      </c>
      <c r="F140" s="420">
        <v>54.3</v>
      </c>
    </row>
    <row r="141" spans="1:6" ht="12.75">
      <c r="A141" s="419" t="s">
        <v>962</v>
      </c>
      <c r="B141" s="418" t="s">
        <v>979</v>
      </c>
      <c r="C141" s="419">
        <v>329</v>
      </c>
      <c r="D141" s="419">
        <v>5.4</v>
      </c>
      <c r="E141" s="419">
        <v>9.7</v>
      </c>
      <c r="F141" s="420">
        <v>52.8</v>
      </c>
    </row>
    <row r="142" spans="1:6" ht="12.75">
      <c r="A142" s="419" t="s">
        <v>962</v>
      </c>
      <c r="B142" s="418" t="s">
        <v>980</v>
      </c>
      <c r="C142" s="419">
        <v>397</v>
      </c>
      <c r="D142" s="419">
        <v>4.9</v>
      </c>
      <c r="E142" s="419">
        <v>21.2</v>
      </c>
      <c r="F142" s="420">
        <v>44</v>
      </c>
    </row>
    <row r="143" spans="1:6" ht="12.75">
      <c r="A143" s="419" t="s">
        <v>962</v>
      </c>
      <c r="B143" s="418" t="s">
        <v>981</v>
      </c>
      <c r="C143" s="419">
        <v>380</v>
      </c>
      <c r="D143" s="419">
        <v>14.8</v>
      </c>
      <c r="E143" s="419">
        <v>1.1</v>
      </c>
      <c r="F143" s="420">
        <v>77.8</v>
      </c>
    </row>
    <row r="144" spans="1:6" ht="12.75">
      <c r="A144" s="419" t="s">
        <v>962</v>
      </c>
      <c r="B144" s="418" t="s">
        <v>982</v>
      </c>
      <c r="C144" s="419">
        <v>394</v>
      </c>
      <c r="D144" s="419">
        <v>11.3</v>
      </c>
      <c r="E144" s="419">
        <v>10.6</v>
      </c>
      <c r="F144" s="420">
        <v>60.6</v>
      </c>
    </row>
    <row r="145" spans="1:6" ht="12.75">
      <c r="A145" s="419" t="s">
        <v>962</v>
      </c>
      <c r="B145" s="418" t="s">
        <v>489</v>
      </c>
      <c r="C145" s="419">
        <v>255</v>
      </c>
      <c r="D145" s="419">
        <v>8.1</v>
      </c>
      <c r="E145" s="419">
        <v>0.9</v>
      </c>
      <c r="F145" s="420">
        <v>53.6</v>
      </c>
    </row>
    <row r="146" spans="1:6" ht="12.75">
      <c r="A146" s="419" t="s">
        <v>962</v>
      </c>
      <c r="B146" s="418" t="s">
        <v>983</v>
      </c>
      <c r="C146" s="419">
        <v>503</v>
      </c>
      <c r="D146" s="419">
        <v>9.1</v>
      </c>
      <c r="E146" s="419">
        <v>31.1</v>
      </c>
      <c r="F146" s="420">
        <v>43.2</v>
      </c>
    </row>
    <row r="147" spans="1:6" ht="12.75">
      <c r="A147" s="419" t="s">
        <v>962</v>
      </c>
      <c r="B147" s="418" t="s">
        <v>984</v>
      </c>
      <c r="C147" s="419">
        <v>403</v>
      </c>
      <c r="D147" s="419">
        <v>12.1</v>
      </c>
      <c r="E147" s="419">
        <v>13.5</v>
      </c>
      <c r="F147" s="420">
        <v>55.4</v>
      </c>
    </row>
    <row r="148" spans="1:6" ht="12.75">
      <c r="A148" s="419" t="s">
        <v>962</v>
      </c>
      <c r="B148" s="418" t="s">
        <v>985</v>
      </c>
      <c r="C148" s="419">
        <v>339</v>
      </c>
      <c r="D148" s="419">
        <v>12.4</v>
      </c>
      <c r="E148" s="419">
        <v>10.4</v>
      </c>
      <c r="F148" s="420">
        <v>46.6</v>
      </c>
    </row>
    <row r="149" spans="1:6" ht="12.75">
      <c r="A149" s="419" t="s">
        <v>962</v>
      </c>
      <c r="B149" s="418" t="s">
        <v>986</v>
      </c>
      <c r="C149" s="419">
        <v>434</v>
      </c>
      <c r="D149" s="419">
        <v>9</v>
      </c>
      <c r="E149" s="419">
        <v>20.8</v>
      </c>
      <c r="F149" s="420">
        <v>49.6</v>
      </c>
    </row>
    <row r="150" spans="1:6" ht="12.75">
      <c r="A150" s="419" t="s">
        <v>962</v>
      </c>
      <c r="B150" s="418" t="s">
        <v>987</v>
      </c>
      <c r="C150" s="419">
        <v>151</v>
      </c>
      <c r="D150" s="419">
        <v>5.1</v>
      </c>
      <c r="E150" s="419">
        <v>0.4</v>
      </c>
      <c r="F150" s="420">
        <v>30.9</v>
      </c>
    </row>
    <row r="151" spans="1:6" ht="12.75">
      <c r="A151" s="419" t="s">
        <v>988</v>
      </c>
      <c r="B151" s="418" t="s">
        <v>549</v>
      </c>
      <c r="C151" s="419">
        <v>156</v>
      </c>
      <c r="D151" s="419">
        <v>11</v>
      </c>
      <c r="E151" s="419">
        <v>0.5</v>
      </c>
      <c r="F151" s="420">
        <v>27</v>
      </c>
    </row>
    <row r="152" spans="1:6" ht="12.75">
      <c r="A152" s="419" t="s">
        <v>988</v>
      </c>
      <c r="B152" s="418" t="s">
        <v>989</v>
      </c>
      <c r="C152" s="419">
        <v>369</v>
      </c>
      <c r="D152" s="419">
        <v>8.4</v>
      </c>
      <c r="E152" s="419">
        <v>0.7</v>
      </c>
      <c r="F152" s="420">
        <v>80</v>
      </c>
    </row>
    <row r="153" spans="1:8" ht="12.75">
      <c r="A153" s="419" t="s">
        <v>988</v>
      </c>
      <c r="B153" s="418" t="s">
        <v>990</v>
      </c>
      <c r="C153" s="419">
        <v>360</v>
      </c>
      <c r="D153" s="419">
        <v>7.5</v>
      </c>
      <c r="E153" s="419">
        <v>13.4</v>
      </c>
      <c r="F153" s="420">
        <v>50</v>
      </c>
      <c r="H153" t="s">
        <v>1236</v>
      </c>
    </row>
    <row r="154" spans="1:6" ht="12.75">
      <c r="A154" s="419" t="s">
        <v>988</v>
      </c>
      <c r="B154" s="418" t="s">
        <v>991</v>
      </c>
      <c r="C154" s="419">
        <v>304</v>
      </c>
      <c r="D154" s="419">
        <v>8.5</v>
      </c>
      <c r="E154" s="419">
        <v>13.6</v>
      </c>
      <c r="F154" s="420">
        <v>34.8</v>
      </c>
    </row>
    <row r="155" spans="1:6" ht="12.75">
      <c r="A155" s="419" t="s">
        <v>988</v>
      </c>
      <c r="B155" s="418" t="s">
        <v>992</v>
      </c>
      <c r="C155" s="419">
        <v>218</v>
      </c>
      <c r="D155" s="419">
        <v>3.4</v>
      </c>
      <c r="E155" s="419">
        <v>11.3</v>
      </c>
      <c r="F155" s="420">
        <v>24.1</v>
      </c>
    </row>
    <row r="156" spans="1:6" ht="12.75">
      <c r="A156" s="419" t="s">
        <v>988</v>
      </c>
      <c r="B156" s="418" t="s">
        <v>993</v>
      </c>
      <c r="C156" s="419">
        <v>284</v>
      </c>
      <c r="D156" s="419">
        <v>9.8</v>
      </c>
      <c r="E156" s="419">
        <v>17.1</v>
      </c>
      <c r="F156" s="420">
        <v>20.7</v>
      </c>
    </row>
    <row r="157" spans="1:6" ht="12.75">
      <c r="A157" s="419" t="s">
        <v>988</v>
      </c>
      <c r="B157" s="418" t="s">
        <v>994</v>
      </c>
      <c r="C157" s="419">
        <v>374</v>
      </c>
      <c r="D157" s="419">
        <v>5.2</v>
      </c>
      <c r="E157" s="419">
        <v>14.6</v>
      </c>
      <c r="F157" s="420">
        <v>28.6</v>
      </c>
    </row>
    <row r="158" spans="1:6" ht="12.75">
      <c r="A158" s="419" t="s">
        <v>988</v>
      </c>
      <c r="B158" s="418" t="s">
        <v>995</v>
      </c>
      <c r="C158" s="419">
        <v>257</v>
      </c>
      <c r="D158" s="419">
        <v>6.9</v>
      </c>
      <c r="E158" s="419">
        <v>13.6</v>
      </c>
      <c r="F158" s="420">
        <v>25</v>
      </c>
    </row>
    <row r="159" spans="1:6" ht="12.75">
      <c r="A159" s="419" t="s">
        <v>988</v>
      </c>
      <c r="B159" s="418" t="s">
        <v>996</v>
      </c>
      <c r="C159" s="419">
        <v>379</v>
      </c>
      <c r="D159" s="419">
        <v>16.7</v>
      </c>
      <c r="E159" s="419">
        <v>11.6</v>
      </c>
      <c r="F159" s="420">
        <v>49.5</v>
      </c>
    </row>
    <row r="160" spans="1:6" ht="12.75">
      <c r="A160" s="419" t="s">
        <v>988</v>
      </c>
      <c r="B160" s="418" t="s">
        <v>997</v>
      </c>
      <c r="C160" s="419">
        <v>366</v>
      </c>
      <c r="D160" s="419">
        <v>18</v>
      </c>
      <c r="E160" s="419">
        <v>13.1</v>
      </c>
      <c r="F160" s="420">
        <v>40</v>
      </c>
    </row>
    <row r="161" spans="1:6" ht="12.75">
      <c r="A161" s="419" t="s">
        <v>988</v>
      </c>
      <c r="B161" s="418" t="s">
        <v>998</v>
      </c>
      <c r="C161" s="419">
        <v>385</v>
      </c>
      <c r="D161" s="419">
        <v>34.4</v>
      </c>
      <c r="E161" s="419">
        <v>23.1</v>
      </c>
      <c r="F161" s="420">
        <v>7.1</v>
      </c>
    </row>
    <row r="162" spans="1:6" ht="12.75">
      <c r="A162" s="419" t="s">
        <v>988</v>
      </c>
      <c r="B162" s="418" t="s">
        <v>999</v>
      </c>
      <c r="C162" s="419">
        <v>468</v>
      </c>
      <c r="D162" s="419">
        <v>53</v>
      </c>
      <c r="E162" s="419">
        <v>26.6</v>
      </c>
      <c r="F162" s="420">
        <v>0.7</v>
      </c>
    </row>
    <row r="163" spans="1:6" ht="12.75">
      <c r="A163" s="419" t="s">
        <v>988</v>
      </c>
      <c r="B163" s="418" t="s">
        <v>1000</v>
      </c>
      <c r="C163" s="419">
        <v>708</v>
      </c>
      <c r="D163" s="419">
        <v>24</v>
      </c>
      <c r="E163" s="419">
        <v>52.7</v>
      </c>
      <c r="F163" s="420">
        <v>29.2</v>
      </c>
    </row>
    <row r="164" spans="1:6" ht="12.75">
      <c r="A164" s="419" t="s">
        <v>988</v>
      </c>
      <c r="B164" s="418" t="s">
        <v>1001</v>
      </c>
      <c r="C164" s="419">
        <v>741</v>
      </c>
      <c r="D164" s="419">
        <v>31</v>
      </c>
      <c r="E164" s="419">
        <v>39.6</v>
      </c>
      <c r="F164" s="420">
        <v>60</v>
      </c>
    </row>
    <row r="165" spans="1:6" ht="12.75">
      <c r="A165" s="419" t="s">
        <v>988</v>
      </c>
      <c r="B165" s="418" t="s">
        <v>1002</v>
      </c>
      <c r="C165" s="419">
        <v>522</v>
      </c>
      <c r="D165" s="419">
        <v>32.9</v>
      </c>
      <c r="E165" s="419">
        <v>28.6</v>
      </c>
      <c r="F165" s="420">
        <v>29.5</v>
      </c>
    </row>
    <row r="166" spans="1:6" ht="12.75">
      <c r="A166" s="419" t="s">
        <v>988</v>
      </c>
      <c r="B166" s="418" t="s">
        <v>1003</v>
      </c>
      <c r="C166" s="419">
        <v>438</v>
      </c>
      <c r="D166" s="419">
        <v>23.2</v>
      </c>
      <c r="E166" s="419">
        <v>19.4</v>
      </c>
      <c r="F166" s="420">
        <v>39.6</v>
      </c>
    </row>
    <row r="167" spans="1:6" ht="12.75">
      <c r="A167" s="419" t="s">
        <v>988</v>
      </c>
      <c r="B167" s="418" t="s">
        <v>1004</v>
      </c>
      <c r="C167" s="419">
        <v>746</v>
      </c>
      <c r="D167" s="419">
        <v>24</v>
      </c>
      <c r="E167" s="419">
        <v>40.5</v>
      </c>
      <c r="F167" s="420">
        <v>66.1</v>
      </c>
    </row>
    <row r="168" spans="1:6" ht="12.75">
      <c r="A168" s="419" t="s">
        <v>988</v>
      </c>
      <c r="B168" s="418" t="s">
        <v>1005</v>
      </c>
      <c r="C168" s="419">
        <v>292</v>
      </c>
      <c r="D168" s="419">
        <v>21.9</v>
      </c>
      <c r="E168" s="419">
        <v>18.5</v>
      </c>
      <c r="F168" s="420">
        <v>7.3</v>
      </c>
    </row>
    <row r="169" spans="1:6" ht="12.75">
      <c r="A169" s="419" t="s">
        <v>988</v>
      </c>
      <c r="B169" s="418" t="s">
        <v>1006</v>
      </c>
      <c r="C169" s="419">
        <v>648</v>
      </c>
      <c r="D169" s="419">
        <v>25</v>
      </c>
      <c r="E169" s="419">
        <v>54.9</v>
      </c>
      <c r="F169" s="420">
        <v>9</v>
      </c>
    </row>
    <row r="170" spans="1:6" ht="12.75">
      <c r="A170" s="419" t="s">
        <v>988</v>
      </c>
      <c r="B170" s="418" t="s">
        <v>1007</v>
      </c>
      <c r="C170" s="419">
        <v>371</v>
      </c>
      <c r="D170" s="419">
        <v>20.1</v>
      </c>
      <c r="E170" s="419">
        <v>28.3</v>
      </c>
      <c r="F170" s="420">
        <v>6.2</v>
      </c>
    </row>
    <row r="171" spans="1:6" ht="12.75">
      <c r="A171" s="419" t="s">
        <v>988</v>
      </c>
      <c r="B171" s="418" t="s">
        <v>1008</v>
      </c>
      <c r="C171" s="419">
        <v>346</v>
      </c>
      <c r="D171" s="419">
        <v>19.7</v>
      </c>
      <c r="E171" s="419">
        <v>28.2</v>
      </c>
      <c r="F171" s="420">
        <v>0.7</v>
      </c>
    </row>
    <row r="172" spans="1:6" ht="12.75">
      <c r="A172" s="419" t="s">
        <v>988</v>
      </c>
      <c r="B172" s="418" t="s">
        <v>1009</v>
      </c>
      <c r="C172" s="419">
        <v>584</v>
      </c>
      <c r="D172" s="419">
        <v>22.6</v>
      </c>
      <c r="E172" s="419">
        <v>45.1</v>
      </c>
      <c r="F172" s="420">
        <v>17.6</v>
      </c>
    </row>
    <row r="173" spans="1:6" ht="12.75">
      <c r="A173" s="419" t="s">
        <v>988</v>
      </c>
      <c r="B173" s="418" t="s">
        <v>1010</v>
      </c>
      <c r="C173" s="419">
        <v>776</v>
      </c>
      <c r="D173" s="419">
        <v>29.5</v>
      </c>
      <c r="E173" s="419">
        <v>43</v>
      </c>
      <c r="F173" s="420">
        <v>62.1</v>
      </c>
    </row>
    <row r="174" spans="1:6" ht="12.75">
      <c r="A174" s="419" t="s">
        <v>988</v>
      </c>
      <c r="B174" s="418" t="s">
        <v>1011</v>
      </c>
      <c r="C174" s="419">
        <v>631</v>
      </c>
      <c r="D174" s="419">
        <v>21.5</v>
      </c>
      <c r="E174" s="419">
        <v>42.4</v>
      </c>
      <c r="F174" s="420">
        <v>36.2</v>
      </c>
    </row>
    <row r="175" spans="1:6" ht="12.75">
      <c r="A175" s="419" t="s">
        <v>988</v>
      </c>
      <c r="B175" s="418" t="s">
        <v>1012</v>
      </c>
      <c r="C175" s="419">
        <v>696</v>
      </c>
      <c r="D175" s="419">
        <v>22.1</v>
      </c>
      <c r="E175" s="419">
        <v>32.8</v>
      </c>
      <c r="F175" s="420">
        <v>73.3</v>
      </c>
    </row>
    <row r="176" spans="1:6" ht="12.75">
      <c r="A176" s="419" t="s">
        <v>988</v>
      </c>
      <c r="B176" s="418" t="s">
        <v>1013</v>
      </c>
      <c r="C176" s="419">
        <v>742</v>
      </c>
      <c r="D176" s="419">
        <v>34.4</v>
      </c>
      <c r="E176" s="419">
        <v>32.9</v>
      </c>
      <c r="F176" s="420">
        <v>71.9</v>
      </c>
    </row>
    <row r="177" spans="1:6" ht="12.75">
      <c r="A177" s="419" t="s">
        <v>988</v>
      </c>
      <c r="B177" s="418" t="s">
        <v>1014</v>
      </c>
      <c r="C177" s="419">
        <v>489</v>
      </c>
      <c r="D177" s="419">
        <v>11</v>
      </c>
      <c r="E177" s="419">
        <v>20.4</v>
      </c>
      <c r="F177" s="420">
        <v>62</v>
      </c>
    </row>
    <row r="178" spans="1:6" ht="12.75">
      <c r="A178" s="419" t="s">
        <v>988</v>
      </c>
      <c r="B178" s="418" t="s">
        <v>1015</v>
      </c>
      <c r="C178" s="419">
        <v>269</v>
      </c>
      <c r="D178" s="419">
        <v>3.6</v>
      </c>
      <c r="E178" s="419">
        <v>20.8</v>
      </c>
      <c r="F178" s="420">
        <v>14.8</v>
      </c>
    </row>
    <row r="179" spans="1:6" ht="12.75">
      <c r="A179" s="419" t="s">
        <v>988</v>
      </c>
      <c r="B179" s="418" t="s">
        <v>1016</v>
      </c>
      <c r="C179" s="419">
        <v>442</v>
      </c>
      <c r="D179" s="419">
        <v>14</v>
      </c>
      <c r="E179" s="419">
        <v>10.2</v>
      </c>
      <c r="F179" s="420">
        <v>70.6</v>
      </c>
    </row>
    <row r="180" spans="1:6" ht="12.75">
      <c r="A180" s="419" t="s">
        <v>988</v>
      </c>
      <c r="B180" s="418" t="s">
        <v>1017</v>
      </c>
      <c r="C180" s="419">
        <v>366</v>
      </c>
      <c r="D180" s="419">
        <v>6</v>
      </c>
      <c r="E180" s="419">
        <v>18</v>
      </c>
      <c r="F180" s="420">
        <v>42.5</v>
      </c>
    </row>
    <row r="181" spans="1:6" ht="12.75">
      <c r="A181" s="419" t="s">
        <v>988</v>
      </c>
      <c r="B181" s="418" t="s">
        <v>1018</v>
      </c>
      <c r="C181" s="419">
        <v>286</v>
      </c>
      <c r="D181" s="419">
        <v>9.1</v>
      </c>
      <c r="E181" s="419">
        <v>0</v>
      </c>
      <c r="F181" s="420">
        <v>60.6</v>
      </c>
    </row>
    <row r="182" spans="1:6" ht="12.75">
      <c r="A182" s="419" t="s">
        <v>988</v>
      </c>
      <c r="B182" s="418" t="s">
        <v>1019</v>
      </c>
      <c r="C182" s="419">
        <v>349</v>
      </c>
      <c r="D182" s="419">
        <v>8.2</v>
      </c>
      <c r="E182" s="419">
        <v>10.1</v>
      </c>
      <c r="F182" s="420">
        <v>54</v>
      </c>
    </row>
    <row r="183" spans="1:6" ht="12.75">
      <c r="A183" s="419" t="s">
        <v>988</v>
      </c>
      <c r="B183" s="418" t="s">
        <v>1020</v>
      </c>
      <c r="C183" s="419">
        <v>358</v>
      </c>
      <c r="D183" s="419">
        <v>6.4</v>
      </c>
      <c r="E183" s="419">
        <v>8.2</v>
      </c>
      <c r="F183" s="420">
        <v>62.4</v>
      </c>
    </row>
    <row r="184" spans="1:6" ht="12.75">
      <c r="A184" s="419" t="s">
        <v>988</v>
      </c>
      <c r="B184" s="418" t="s">
        <v>1021</v>
      </c>
      <c r="C184" s="419">
        <v>407</v>
      </c>
      <c r="D184" s="419">
        <v>11.2</v>
      </c>
      <c r="E184" s="419">
        <v>12.1</v>
      </c>
      <c r="F184" s="420">
        <v>60.5</v>
      </c>
    </row>
    <row r="185" spans="1:6" ht="12.75">
      <c r="A185" s="419" t="s">
        <v>988</v>
      </c>
      <c r="B185" s="418" t="s">
        <v>1022</v>
      </c>
      <c r="C185" s="419">
        <v>278</v>
      </c>
      <c r="D185" s="419">
        <v>7.4</v>
      </c>
      <c r="E185" s="419">
        <v>10</v>
      </c>
      <c r="F185" s="420">
        <v>37.7</v>
      </c>
    </row>
    <row r="186" spans="1:6" ht="12.75">
      <c r="A186" s="419" t="s">
        <v>988</v>
      </c>
      <c r="B186" s="418" t="s">
        <v>1023</v>
      </c>
      <c r="C186" s="419">
        <v>313</v>
      </c>
      <c r="D186" s="419">
        <v>6.6</v>
      </c>
      <c r="E186" s="419">
        <v>11.4</v>
      </c>
      <c r="F186" s="420">
        <v>44</v>
      </c>
    </row>
    <row r="187" spans="1:6" ht="12.75">
      <c r="A187" s="419" t="s">
        <v>988</v>
      </c>
      <c r="B187" s="418" t="s">
        <v>1024</v>
      </c>
      <c r="C187" s="419">
        <v>198</v>
      </c>
      <c r="D187" s="419">
        <v>4.4</v>
      </c>
      <c r="E187" s="419">
        <v>11.7</v>
      </c>
      <c r="F187" s="420">
        <v>17.4</v>
      </c>
    </row>
    <row r="188" spans="1:6" ht="12.75">
      <c r="A188" s="419" t="s">
        <v>988</v>
      </c>
      <c r="B188" s="418" t="s">
        <v>1025</v>
      </c>
      <c r="C188" s="419">
        <v>345</v>
      </c>
      <c r="D188" s="419">
        <v>18.4</v>
      </c>
      <c r="E188" s="419">
        <v>11.1</v>
      </c>
      <c r="F188" s="420">
        <v>40.5</v>
      </c>
    </row>
    <row r="189" spans="1:6" ht="12.75">
      <c r="A189" s="419" t="s">
        <v>988</v>
      </c>
      <c r="B189" s="418" t="s">
        <v>1026</v>
      </c>
      <c r="C189" s="419">
        <v>170</v>
      </c>
      <c r="D189" s="419">
        <v>24.5</v>
      </c>
      <c r="E189" s="419">
        <v>6</v>
      </c>
      <c r="F189" s="420">
        <v>3.3</v>
      </c>
    </row>
    <row r="190" spans="1:6" ht="12.75">
      <c r="A190" s="419" t="s">
        <v>988</v>
      </c>
      <c r="B190" s="418" t="s">
        <v>1027</v>
      </c>
      <c r="C190" s="419">
        <v>118</v>
      </c>
      <c r="D190" s="419">
        <v>10.9</v>
      </c>
      <c r="E190" s="419">
        <v>1.8</v>
      </c>
      <c r="F190" s="420">
        <v>13.7</v>
      </c>
    </row>
    <row r="191" spans="1:6" ht="12.75">
      <c r="A191" s="419" t="s">
        <v>988</v>
      </c>
      <c r="B191" s="418" t="s">
        <v>1028</v>
      </c>
      <c r="C191" s="419">
        <v>219</v>
      </c>
      <c r="D191" s="419">
        <v>6.6</v>
      </c>
      <c r="E191" s="419">
        <v>12.3</v>
      </c>
      <c r="F191" s="420">
        <v>18.9</v>
      </c>
    </row>
    <row r="192" spans="1:6" ht="12.75">
      <c r="A192" s="419" t="s">
        <v>988</v>
      </c>
      <c r="B192" s="418" t="s">
        <v>1029</v>
      </c>
      <c r="C192" s="419">
        <v>262</v>
      </c>
      <c r="D192" s="419">
        <v>5.2</v>
      </c>
      <c r="E192" s="419">
        <v>8</v>
      </c>
      <c r="F192" s="420">
        <v>40.4</v>
      </c>
    </row>
    <row r="193" spans="1:6" ht="12.75">
      <c r="A193" s="419" t="s">
        <v>988</v>
      </c>
      <c r="B193" s="418" t="s">
        <v>1030</v>
      </c>
      <c r="C193" s="419">
        <v>267</v>
      </c>
      <c r="D193" s="419">
        <v>9.2</v>
      </c>
      <c r="E193" s="419">
        <v>9.3</v>
      </c>
      <c r="F193" s="420">
        <v>34.7</v>
      </c>
    </row>
    <row r="194" spans="1:6" ht="12.75">
      <c r="A194" s="419" t="s">
        <v>988</v>
      </c>
      <c r="B194" s="418" t="s">
        <v>1031</v>
      </c>
      <c r="C194" s="419">
        <v>268</v>
      </c>
      <c r="D194" s="419">
        <v>5</v>
      </c>
      <c r="E194" s="419">
        <v>9</v>
      </c>
      <c r="F194" s="420">
        <v>40</v>
      </c>
    </row>
    <row r="195" spans="1:6" ht="12.75">
      <c r="A195" s="419" t="s">
        <v>988</v>
      </c>
      <c r="B195" s="418" t="s">
        <v>1032</v>
      </c>
      <c r="C195" s="419">
        <v>573</v>
      </c>
      <c r="D195" s="419">
        <v>12</v>
      </c>
      <c r="E195" s="419">
        <v>21</v>
      </c>
      <c r="F195" s="420">
        <v>80</v>
      </c>
    </row>
    <row r="196" spans="1:6" ht="12.75">
      <c r="A196" s="419" t="s">
        <v>988</v>
      </c>
      <c r="B196" s="418" t="s">
        <v>1033</v>
      </c>
      <c r="C196" s="419">
        <v>399</v>
      </c>
      <c r="D196" s="419">
        <v>10.1</v>
      </c>
      <c r="E196" s="419">
        <v>12.4</v>
      </c>
      <c r="F196" s="420">
        <v>59</v>
      </c>
    </row>
    <row r="197" spans="1:6" ht="12.75">
      <c r="A197" s="419" t="s">
        <v>988</v>
      </c>
      <c r="B197" s="418" t="s">
        <v>1034</v>
      </c>
      <c r="C197" s="419">
        <v>273</v>
      </c>
      <c r="D197" s="419">
        <v>9.2</v>
      </c>
      <c r="E197" s="419">
        <v>7.4</v>
      </c>
      <c r="F197" s="420">
        <v>40.7</v>
      </c>
    </row>
    <row r="198" spans="1:6" ht="12.75">
      <c r="A198" s="419" t="s">
        <v>988</v>
      </c>
      <c r="B198" s="418" t="s">
        <v>1035</v>
      </c>
      <c r="C198" s="419">
        <v>856</v>
      </c>
      <c r="D198" s="419">
        <v>17.7</v>
      </c>
      <c r="E198" s="419">
        <v>29.7</v>
      </c>
      <c r="F198" s="420">
        <v>124</v>
      </c>
    </row>
    <row r="199" spans="1:6" ht="12.75">
      <c r="A199" s="419" t="s">
        <v>988</v>
      </c>
      <c r="B199" s="418" t="s">
        <v>1036</v>
      </c>
      <c r="C199" s="419">
        <v>232</v>
      </c>
      <c r="D199" s="419">
        <v>5.2</v>
      </c>
      <c r="E199" s="419">
        <v>11.8</v>
      </c>
      <c r="F199" s="420">
        <v>24.6</v>
      </c>
    </row>
    <row r="200" spans="1:6" ht="12.75">
      <c r="A200" s="419" t="s">
        <v>988</v>
      </c>
      <c r="B200" s="418" t="s">
        <v>1037</v>
      </c>
      <c r="C200" s="419">
        <v>388</v>
      </c>
      <c r="D200" s="419">
        <v>20</v>
      </c>
      <c r="E200" s="419">
        <v>17</v>
      </c>
      <c r="F200" s="420">
        <v>36</v>
      </c>
    </row>
    <row r="201" spans="1:6" ht="12.75">
      <c r="A201" s="419" t="s">
        <v>988</v>
      </c>
      <c r="B201" s="418" t="s">
        <v>1038</v>
      </c>
      <c r="C201" s="419">
        <v>250</v>
      </c>
      <c r="D201" s="419">
        <v>4.9</v>
      </c>
      <c r="E201" s="419">
        <v>3.2</v>
      </c>
      <c r="F201" s="420">
        <v>48.9</v>
      </c>
    </row>
    <row r="202" spans="1:6" ht="12.75">
      <c r="A202" s="419" t="s">
        <v>988</v>
      </c>
      <c r="B202" s="418" t="s">
        <v>1039</v>
      </c>
      <c r="C202" s="419">
        <v>566</v>
      </c>
      <c r="D202" s="419">
        <v>10.9</v>
      </c>
      <c r="E202" s="419">
        <v>21.5</v>
      </c>
      <c r="F202" s="420">
        <v>78.4</v>
      </c>
    </row>
    <row r="203" spans="1:6" ht="12.75">
      <c r="A203" s="419" t="s">
        <v>988</v>
      </c>
      <c r="B203" s="418" t="s">
        <v>1043</v>
      </c>
      <c r="C203" s="419">
        <v>459</v>
      </c>
      <c r="D203" s="419">
        <v>22</v>
      </c>
      <c r="E203" s="419">
        <v>22</v>
      </c>
      <c r="F203" s="420">
        <v>40</v>
      </c>
    </row>
    <row r="204" spans="1:6" ht="12.75">
      <c r="A204" s="419" t="s">
        <v>988</v>
      </c>
      <c r="B204" s="418" t="s">
        <v>1044</v>
      </c>
      <c r="C204" s="419">
        <v>556</v>
      </c>
      <c r="D204" s="419">
        <v>22</v>
      </c>
      <c r="E204" s="419">
        <v>17</v>
      </c>
      <c r="F204" s="420">
        <v>75</v>
      </c>
    </row>
    <row r="205" spans="1:6" ht="12.75">
      <c r="A205" s="419" t="s">
        <v>988</v>
      </c>
      <c r="B205" s="418" t="s">
        <v>1045</v>
      </c>
      <c r="C205" s="419">
        <v>753</v>
      </c>
      <c r="D205" s="419">
        <v>27.7</v>
      </c>
      <c r="E205" s="419">
        <v>30.2</v>
      </c>
      <c r="F205" s="420">
        <v>87.5</v>
      </c>
    </row>
    <row r="206" spans="1:6" ht="12.75">
      <c r="A206" s="419" t="s">
        <v>988</v>
      </c>
      <c r="B206" s="418" t="s">
        <v>1046</v>
      </c>
      <c r="C206" s="419">
        <v>540</v>
      </c>
      <c r="D206" s="419">
        <v>20</v>
      </c>
      <c r="E206" s="419">
        <v>29.4</v>
      </c>
      <c r="F206" s="420">
        <v>45</v>
      </c>
    </row>
    <row r="207" spans="1:6" ht="12.75">
      <c r="A207" s="419" t="s">
        <v>1048</v>
      </c>
      <c r="B207" s="418" t="s">
        <v>1047</v>
      </c>
      <c r="C207" s="419">
        <v>95</v>
      </c>
      <c r="D207" s="419">
        <v>1.5</v>
      </c>
      <c r="E207" s="419">
        <v>0.3</v>
      </c>
      <c r="F207" s="420">
        <v>21.5</v>
      </c>
    </row>
    <row r="208" spans="1:6" ht="12.75">
      <c r="A208" s="419" t="s">
        <v>1048</v>
      </c>
      <c r="B208" s="418" t="s">
        <v>1049</v>
      </c>
      <c r="C208" s="419">
        <v>660</v>
      </c>
      <c r="D208" s="419">
        <v>0.8</v>
      </c>
      <c r="E208" s="419">
        <v>68</v>
      </c>
      <c r="F208" s="420">
        <v>6</v>
      </c>
    </row>
    <row r="209" spans="1:6" ht="12.75">
      <c r="A209" s="419" t="s">
        <v>1048</v>
      </c>
      <c r="B209" s="418" t="s">
        <v>745</v>
      </c>
      <c r="C209" s="419">
        <v>105</v>
      </c>
      <c r="D209" s="419">
        <v>6</v>
      </c>
      <c r="E209" s="419">
        <v>6</v>
      </c>
      <c r="F209" s="420">
        <v>6</v>
      </c>
    </row>
    <row r="210" spans="1:6" ht="12.75">
      <c r="A210" s="419" t="s">
        <v>1048</v>
      </c>
      <c r="B210" s="418" t="s">
        <v>1050</v>
      </c>
      <c r="C210" s="419">
        <v>93</v>
      </c>
      <c r="D210" s="419">
        <v>4</v>
      </c>
      <c r="E210" s="419">
        <v>0.8</v>
      </c>
      <c r="F210" s="420">
        <v>16</v>
      </c>
    </row>
    <row r="211" spans="1:6" ht="12.75">
      <c r="A211" s="419" t="s">
        <v>1052</v>
      </c>
      <c r="B211" s="418" t="s">
        <v>1051</v>
      </c>
      <c r="C211" s="419">
        <v>349</v>
      </c>
      <c r="D211" s="419">
        <v>3.2</v>
      </c>
      <c r="E211" s="419">
        <v>1.4</v>
      </c>
      <c r="F211" s="420">
        <v>78.8</v>
      </c>
    </row>
    <row r="212" spans="1:6" ht="12.75">
      <c r="A212" s="419" t="s">
        <v>1052</v>
      </c>
      <c r="B212" s="418" t="s">
        <v>1053</v>
      </c>
      <c r="C212" s="419">
        <v>330</v>
      </c>
      <c r="D212" s="419">
        <v>6.4</v>
      </c>
      <c r="E212" s="419">
        <v>2.2</v>
      </c>
      <c r="F212" s="420">
        <v>69.1</v>
      </c>
    </row>
    <row r="213" spans="1:6" ht="12.75">
      <c r="A213" s="419" t="s">
        <v>1052</v>
      </c>
      <c r="B213" s="418" t="s">
        <v>818</v>
      </c>
      <c r="C213" s="419">
        <v>349</v>
      </c>
      <c r="D213" s="419">
        <v>9.4</v>
      </c>
      <c r="E213" s="419">
        <v>1</v>
      </c>
      <c r="F213" s="420">
        <v>73.4</v>
      </c>
    </row>
    <row r="214" spans="1:6" ht="12.75">
      <c r="A214" s="419" t="s">
        <v>1052</v>
      </c>
      <c r="B214" s="418" t="s">
        <v>1054</v>
      </c>
      <c r="C214" s="419">
        <v>322</v>
      </c>
      <c r="D214" s="419">
        <v>15</v>
      </c>
      <c r="E214" s="419">
        <v>5.5</v>
      </c>
      <c r="F214" s="420">
        <v>51</v>
      </c>
    </row>
    <row r="215" spans="1:6" ht="12.75">
      <c r="A215" s="419" t="s">
        <v>1052</v>
      </c>
      <c r="B215" s="418" t="s">
        <v>1055</v>
      </c>
      <c r="C215" s="419">
        <v>349</v>
      </c>
      <c r="D215" s="419">
        <v>1.5</v>
      </c>
      <c r="E215" s="419">
        <v>1.8</v>
      </c>
      <c r="F215" s="420">
        <v>66</v>
      </c>
    </row>
    <row r="216" spans="1:6" ht="12.75">
      <c r="A216" s="419" t="s">
        <v>1052</v>
      </c>
      <c r="B216" s="418" t="s">
        <v>558</v>
      </c>
      <c r="C216" s="419">
        <v>634</v>
      </c>
      <c r="D216" s="419">
        <v>18.6</v>
      </c>
      <c r="E216" s="419">
        <v>57</v>
      </c>
      <c r="F216" s="420">
        <v>11.7</v>
      </c>
    </row>
    <row r="217" spans="1:6" ht="12.75">
      <c r="A217" s="419" t="s">
        <v>1052</v>
      </c>
      <c r="B217" s="418" t="s">
        <v>1056</v>
      </c>
      <c r="C217" s="419">
        <v>344</v>
      </c>
      <c r="D217" s="419">
        <v>0.5</v>
      </c>
      <c r="E217" s="419">
        <v>0</v>
      </c>
      <c r="F217" s="420">
        <v>86</v>
      </c>
    </row>
    <row r="218" spans="1:6" ht="12.75">
      <c r="A218" s="419" t="s">
        <v>1052</v>
      </c>
      <c r="B218" s="418" t="s">
        <v>1057</v>
      </c>
      <c r="C218" s="419">
        <v>609</v>
      </c>
      <c r="D218" s="419">
        <v>26.7</v>
      </c>
      <c r="E218" s="419">
        <v>47.2</v>
      </c>
      <c r="F218" s="420">
        <v>14.7</v>
      </c>
    </row>
    <row r="219" spans="1:6" ht="12.75">
      <c r="A219" s="419" t="s">
        <v>1052</v>
      </c>
      <c r="B219" s="418" t="s">
        <v>713</v>
      </c>
      <c r="C219" s="419">
        <v>596</v>
      </c>
      <c r="D219" s="419">
        <v>18</v>
      </c>
      <c r="E219" s="419">
        <v>42</v>
      </c>
      <c r="F219" s="420">
        <v>32</v>
      </c>
    </row>
    <row r="220" spans="1:6" ht="12.75">
      <c r="A220" s="419" t="s">
        <v>1052</v>
      </c>
      <c r="B220" s="418" t="s">
        <v>305</v>
      </c>
      <c r="C220" s="419">
        <v>315</v>
      </c>
      <c r="D220" s="419">
        <v>12.3</v>
      </c>
      <c r="E220" s="419">
        <v>2</v>
      </c>
      <c r="F220" s="420">
        <v>60</v>
      </c>
    </row>
    <row r="221" spans="1:6" ht="12.75">
      <c r="A221" s="419" t="s">
        <v>1052</v>
      </c>
      <c r="B221" s="418" t="s">
        <v>336</v>
      </c>
      <c r="C221" s="419">
        <v>371</v>
      </c>
      <c r="D221" s="419">
        <v>3.7</v>
      </c>
      <c r="E221" s="419">
        <v>30.9</v>
      </c>
      <c r="F221" s="420">
        <v>16.7</v>
      </c>
    </row>
    <row r="222" spans="1:6" ht="12.75">
      <c r="A222" s="419" t="s">
        <v>1052</v>
      </c>
      <c r="B222" s="418" t="s">
        <v>559</v>
      </c>
      <c r="C222" s="419">
        <v>607</v>
      </c>
      <c r="D222" s="419">
        <v>27.6</v>
      </c>
      <c r="E222" s="419">
        <v>52.2</v>
      </c>
      <c r="F222" s="420">
        <v>6.8</v>
      </c>
    </row>
    <row r="223" spans="1:6" ht="12.75">
      <c r="A223" s="419" t="s">
        <v>1052</v>
      </c>
      <c r="B223" s="418" t="s">
        <v>565</v>
      </c>
      <c r="C223" s="419">
        <v>273</v>
      </c>
      <c r="D223" s="419">
        <v>3.5</v>
      </c>
      <c r="E223" s="419">
        <v>0</v>
      </c>
      <c r="F223" s="420">
        <v>62</v>
      </c>
    </row>
    <row r="224" spans="1:6" ht="12.75">
      <c r="A224" s="419" t="s">
        <v>1052</v>
      </c>
      <c r="B224" s="418" t="s">
        <v>1058</v>
      </c>
      <c r="C224" s="419">
        <v>590</v>
      </c>
      <c r="D224" s="419">
        <v>18.7</v>
      </c>
      <c r="E224" s="419">
        <v>47.5</v>
      </c>
      <c r="F224" s="420">
        <v>17.4</v>
      </c>
    </row>
    <row r="225" spans="1:6" ht="12.75">
      <c r="A225" s="419" t="s">
        <v>1052</v>
      </c>
      <c r="B225" s="418" t="s">
        <v>1059</v>
      </c>
      <c r="C225" s="419">
        <v>580</v>
      </c>
      <c r="D225" s="419">
        <v>10</v>
      </c>
      <c r="E225" s="419">
        <v>49.6</v>
      </c>
      <c r="F225" s="420">
        <v>18.8</v>
      </c>
    </row>
    <row r="226" spans="1:6" ht="12.75">
      <c r="A226" s="419" t="s">
        <v>1052</v>
      </c>
      <c r="B226" s="418" t="s">
        <v>108</v>
      </c>
      <c r="C226" s="419">
        <v>650</v>
      </c>
      <c r="D226" s="419">
        <v>22.3</v>
      </c>
      <c r="E226" s="419">
        <v>54</v>
      </c>
      <c r="F226" s="420">
        <v>13.8</v>
      </c>
    </row>
    <row r="227" spans="1:6" ht="12.75">
      <c r="A227" s="419" t="s">
        <v>1052</v>
      </c>
      <c r="B227" s="418" t="s">
        <v>486</v>
      </c>
      <c r="C227" s="419">
        <v>349</v>
      </c>
      <c r="D227" s="419">
        <v>7.4</v>
      </c>
      <c r="E227" s="419">
        <v>0.7</v>
      </c>
      <c r="F227" s="420">
        <v>76.3</v>
      </c>
    </row>
    <row r="228" spans="1:6" ht="12.75">
      <c r="A228" s="419" t="s">
        <v>1052</v>
      </c>
      <c r="B228" s="418" t="s">
        <v>1060</v>
      </c>
      <c r="C228" s="419">
        <v>316</v>
      </c>
      <c r="D228" s="419">
        <v>6.2</v>
      </c>
      <c r="E228" s="419">
        <v>1.7</v>
      </c>
      <c r="F228" s="420">
        <v>67</v>
      </c>
    </row>
    <row r="229" spans="1:6" ht="12.75">
      <c r="A229" s="419" t="s">
        <v>1052</v>
      </c>
      <c r="B229" s="418" t="s">
        <v>667</v>
      </c>
      <c r="C229" s="419">
        <v>623</v>
      </c>
      <c r="D229" s="419">
        <v>33.9</v>
      </c>
      <c r="E229" s="419">
        <v>50.5</v>
      </c>
      <c r="F229" s="420">
        <v>3.6</v>
      </c>
    </row>
    <row r="230" spans="1:6" ht="12.75">
      <c r="A230" s="419" t="s">
        <v>1052</v>
      </c>
      <c r="B230" s="418" t="s">
        <v>1061</v>
      </c>
      <c r="C230" s="419">
        <v>309</v>
      </c>
      <c r="D230" s="419">
        <v>2.4</v>
      </c>
      <c r="E230" s="419">
        <v>2.2</v>
      </c>
      <c r="F230" s="420">
        <v>68</v>
      </c>
    </row>
    <row r="231" spans="1:6" ht="12.75">
      <c r="A231" s="419" t="s">
        <v>1052</v>
      </c>
      <c r="B231" s="418" t="s">
        <v>487</v>
      </c>
      <c r="C231" s="419">
        <v>351</v>
      </c>
      <c r="D231" s="419">
        <v>10.2</v>
      </c>
      <c r="E231" s="419">
        <v>0.9</v>
      </c>
      <c r="F231" s="420">
        <v>73.3</v>
      </c>
    </row>
    <row r="232" spans="1:6" ht="12.75">
      <c r="A232" s="419" t="s">
        <v>1063</v>
      </c>
      <c r="B232" s="418" t="s">
        <v>1062</v>
      </c>
      <c r="C232" s="419">
        <v>362</v>
      </c>
      <c r="D232" s="419">
        <v>6</v>
      </c>
      <c r="E232" s="419">
        <v>2.7</v>
      </c>
      <c r="F232" s="420">
        <v>76.2</v>
      </c>
    </row>
    <row r="233" spans="1:6" ht="12.75">
      <c r="A233" s="419" t="s">
        <v>1063</v>
      </c>
      <c r="B233" s="418" t="s">
        <v>1064</v>
      </c>
      <c r="C233" s="419">
        <v>341</v>
      </c>
      <c r="D233" s="419">
        <v>11.2</v>
      </c>
      <c r="E233" s="419">
        <v>0.7</v>
      </c>
      <c r="F233" s="420">
        <v>70.4</v>
      </c>
    </row>
    <row r="234" spans="1:6" ht="12.75">
      <c r="A234" s="419" t="s">
        <v>1063</v>
      </c>
      <c r="B234" s="418" t="s">
        <v>1065</v>
      </c>
      <c r="C234" s="419">
        <v>557</v>
      </c>
      <c r="D234" s="419">
        <v>9.3</v>
      </c>
      <c r="E234" s="419">
        <v>31.4</v>
      </c>
      <c r="F234" s="420">
        <v>55.3</v>
      </c>
    </row>
    <row r="235" spans="1:6" ht="12.75">
      <c r="A235" s="419" t="s">
        <v>1063</v>
      </c>
      <c r="B235" s="418" t="s">
        <v>1066</v>
      </c>
      <c r="C235" s="419">
        <v>370</v>
      </c>
      <c r="D235" s="419">
        <v>17.5</v>
      </c>
      <c r="E235" s="419">
        <v>0.7</v>
      </c>
      <c r="F235" s="420">
        <v>71.1</v>
      </c>
    </row>
    <row r="236" spans="1:6" ht="12.75">
      <c r="A236" s="419" t="s">
        <v>1063</v>
      </c>
      <c r="B236" s="418" t="s">
        <v>1067</v>
      </c>
      <c r="C236" s="419">
        <v>349</v>
      </c>
      <c r="D236" s="419">
        <v>25</v>
      </c>
      <c r="E236" s="419">
        <v>8</v>
      </c>
      <c r="F236" s="420">
        <v>42</v>
      </c>
    </row>
    <row r="237" spans="1:6" ht="12.75">
      <c r="A237" s="419" t="s">
        <v>1063</v>
      </c>
      <c r="B237" s="418" t="s">
        <v>1068</v>
      </c>
      <c r="C237" s="419">
        <v>633</v>
      </c>
      <c r="D237" s="419">
        <v>0.8</v>
      </c>
      <c r="E237" s="419">
        <v>47</v>
      </c>
      <c r="F237" s="420">
        <v>47</v>
      </c>
    </row>
    <row r="238" spans="1:6" ht="12.75">
      <c r="A238" s="419" t="s">
        <v>1063</v>
      </c>
      <c r="B238" s="418" t="s">
        <v>1069</v>
      </c>
      <c r="C238" s="419">
        <v>173</v>
      </c>
      <c r="D238" s="419">
        <v>12</v>
      </c>
      <c r="E238" s="419">
        <v>8</v>
      </c>
      <c r="F238" s="420">
        <v>17</v>
      </c>
    </row>
    <row r="239" spans="1:6" ht="12.75">
      <c r="A239" s="419" t="s">
        <v>1063</v>
      </c>
      <c r="B239" s="418" t="s">
        <v>661</v>
      </c>
      <c r="C239" s="419">
        <v>336</v>
      </c>
      <c r="D239" s="419">
        <v>48</v>
      </c>
      <c r="E239" s="419">
        <v>2</v>
      </c>
      <c r="F239" s="420">
        <v>3.5</v>
      </c>
    </row>
    <row r="240" spans="1:6" ht="12.75">
      <c r="A240" s="419" t="s">
        <v>1063</v>
      </c>
      <c r="B240" s="418" t="s">
        <v>1070</v>
      </c>
      <c r="C240" s="419">
        <v>336</v>
      </c>
      <c r="D240" s="419">
        <v>48</v>
      </c>
      <c r="E240" s="419">
        <v>2</v>
      </c>
      <c r="F240" s="420">
        <v>3.5</v>
      </c>
    </row>
    <row r="241" spans="1:6" ht="12.75">
      <c r="A241" s="419" t="s">
        <v>1063</v>
      </c>
      <c r="B241" s="418" t="s">
        <v>169</v>
      </c>
      <c r="C241" s="419">
        <v>120</v>
      </c>
      <c r="D241" s="419">
        <v>26</v>
      </c>
      <c r="E241" s="419">
        <v>6.8</v>
      </c>
      <c r="F241" s="420">
        <v>3.3</v>
      </c>
    </row>
    <row r="242" spans="1:6" ht="12.75">
      <c r="A242" s="419" t="s">
        <v>1063</v>
      </c>
      <c r="B242" s="418" t="s">
        <v>301</v>
      </c>
      <c r="C242" s="419">
        <v>248</v>
      </c>
      <c r="D242" s="419">
        <v>17.4</v>
      </c>
      <c r="E242" s="419">
        <v>8.7</v>
      </c>
      <c r="F242" s="420">
        <v>69.6</v>
      </c>
    </row>
    <row r="243" spans="1:6" ht="12.75">
      <c r="A243" s="419" t="s">
        <v>1072</v>
      </c>
      <c r="B243" s="418" t="s">
        <v>1071</v>
      </c>
      <c r="C243" s="419">
        <v>70</v>
      </c>
      <c r="D243" s="419">
        <v>0.1</v>
      </c>
      <c r="E243" s="419">
        <v>0</v>
      </c>
      <c r="F243" s="420">
        <v>2</v>
      </c>
    </row>
    <row r="244" spans="1:6" ht="12.75">
      <c r="A244" s="419" t="s">
        <v>1072</v>
      </c>
      <c r="B244" s="418" t="s">
        <v>1073</v>
      </c>
      <c r="C244" s="419">
        <v>43</v>
      </c>
      <c r="D244" s="419">
        <v>0.5</v>
      </c>
      <c r="E244" s="419">
        <v>0</v>
      </c>
      <c r="F244" s="420">
        <v>2.9</v>
      </c>
    </row>
    <row r="245" spans="1:6" ht="12.75">
      <c r="A245" s="419" t="s">
        <v>1072</v>
      </c>
      <c r="B245" s="418" t="s">
        <v>1074</v>
      </c>
      <c r="C245" s="419">
        <v>65</v>
      </c>
      <c r="D245" s="419">
        <v>0.1</v>
      </c>
      <c r="E245" s="419">
        <v>0</v>
      </c>
      <c r="F245" s="420">
        <v>0.3</v>
      </c>
    </row>
    <row r="246" spans="1:6" ht="12.75">
      <c r="A246" s="419" t="s">
        <v>177</v>
      </c>
      <c r="B246" s="418" t="s">
        <v>1075</v>
      </c>
      <c r="C246" s="419">
        <v>92</v>
      </c>
      <c r="D246" s="419">
        <v>2.7</v>
      </c>
      <c r="E246" s="419">
        <v>2.9</v>
      </c>
      <c r="F246" s="420">
        <v>13.1</v>
      </c>
    </row>
    <row r="247" spans="1:6" ht="12.75">
      <c r="A247" s="419" t="s">
        <v>177</v>
      </c>
      <c r="B247" s="418" t="s">
        <v>1076</v>
      </c>
      <c r="C247" s="419">
        <v>104</v>
      </c>
      <c r="D247" s="419">
        <v>3.5</v>
      </c>
      <c r="E247" s="419">
        <v>3.3</v>
      </c>
      <c r="F247" s="420">
        <v>14.9</v>
      </c>
    </row>
    <row r="248" spans="1:6" ht="12.75">
      <c r="A248" s="419" t="s">
        <v>177</v>
      </c>
      <c r="B248" s="418" t="s">
        <v>1077</v>
      </c>
      <c r="C248" s="419">
        <v>91</v>
      </c>
      <c r="D248" s="419">
        <v>3.4</v>
      </c>
      <c r="E248" s="419">
        <v>2.9</v>
      </c>
      <c r="F248" s="420">
        <v>12.9</v>
      </c>
    </row>
    <row r="249" spans="1:6" ht="12.75">
      <c r="A249" s="419" t="s">
        <v>177</v>
      </c>
      <c r="B249" s="418" t="s">
        <v>1078</v>
      </c>
      <c r="C249" s="419">
        <v>99</v>
      </c>
      <c r="D249" s="419">
        <v>3.4</v>
      </c>
      <c r="E249" s="419">
        <v>3</v>
      </c>
      <c r="F249" s="420">
        <v>14.6</v>
      </c>
    </row>
    <row r="250" spans="1:6" ht="12.75">
      <c r="A250" s="419" t="s">
        <v>177</v>
      </c>
      <c r="B250" s="418" t="s">
        <v>1079</v>
      </c>
      <c r="C250" s="419">
        <v>83</v>
      </c>
      <c r="D250" s="419">
        <v>2.8</v>
      </c>
      <c r="E250" s="419">
        <v>1.6</v>
      </c>
      <c r="F250" s="420">
        <v>14.3</v>
      </c>
    </row>
    <row r="251" spans="1:6" ht="12.75">
      <c r="A251" s="419" t="s">
        <v>177</v>
      </c>
      <c r="B251" s="418" t="s">
        <v>1080</v>
      </c>
      <c r="C251" s="419">
        <v>126</v>
      </c>
      <c r="D251" s="419">
        <v>2.7</v>
      </c>
      <c r="E251" s="419">
        <v>5.8</v>
      </c>
      <c r="F251" s="420">
        <v>15.8</v>
      </c>
    </row>
    <row r="252" spans="1:6" ht="12.75">
      <c r="A252" s="419" t="s">
        <v>177</v>
      </c>
      <c r="B252" s="418" t="s">
        <v>1081</v>
      </c>
      <c r="C252" s="419">
        <v>83</v>
      </c>
      <c r="D252" s="419">
        <v>2.7</v>
      </c>
      <c r="E252" s="419">
        <v>1.8</v>
      </c>
      <c r="F252" s="420">
        <v>14</v>
      </c>
    </row>
    <row r="253" spans="1:6" ht="12.75">
      <c r="A253" s="419" t="s">
        <v>177</v>
      </c>
      <c r="B253" s="418" t="s">
        <v>1082</v>
      </c>
      <c r="C253" s="419">
        <v>124</v>
      </c>
      <c r="D253" s="419">
        <v>2.4</v>
      </c>
      <c r="E253" s="419">
        <v>7</v>
      </c>
      <c r="F253" s="420">
        <v>12</v>
      </c>
    </row>
    <row r="254" spans="1:6" ht="12.75">
      <c r="A254" s="419" t="s">
        <v>177</v>
      </c>
      <c r="B254" s="418" t="s">
        <v>1083</v>
      </c>
      <c r="C254" s="419">
        <v>90</v>
      </c>
      <c r="D254" s="419">
        <v>2.8</v>
      </c>
      <c r="E254" s="419">
        <v>2.1</v>
      </c>
      <c r="F254" s="420">
        <v>14.9</v>
      </c>
    </row>
    <row r="255" spans="1:6" ht="12.75">
      <c r="A255" s="419" t="s">
        <v>177</v>
      </c>
      <c r="B255" s="418" t="s">
        <v>1084</v>
      </c>
      <c r="C255" s="419">
        <v>60</v>
      </c>
      <c r="D255" s="419">
        <v>3.2</v>
      </c>
      <c r="E255" s="419">
        <v>3.5</v>
      </c>
      <c r="F255" s="420">
        <v>4.5</v>
      </c>
    </row>
    <row r="256" spans="1:6" ht="12.75">
      <c r="A256" s="419" t="s">
        <v>177</v>
      </c>
      <c r="B256" s="418" t="s">
        <v>1085</v>
      </c>
      <c r="C256" s="419">
        <v>38</v>
      </c>
      <c r="D256" s="419">
        <v>3.2</v>
      </c>
      <c r="E256" s="419">
        <v>0.1</v>
      </c>
      <c r="F256" s="420">
        <v>6.2</v>
      </c>
    </row>
    <row r="257" spans="1:6" ht="12.75">
      <c r="A257" s="419" t="s">
        <v>177</v>
      </c>
      <c r="B257" s="418" t="s">
        <v>1086</v>
      </c>
      <c r="C257" s="419">
        <v>79</v>
      </c>
      <c r="D257" s="419">
        <v>2.7</v>
      </c>
      <c r="E257" s="419">
        <v>2</v>
      </c>
      <c r="F257" s="420">
        <v>12</v>
      </c>
    </row>
    <row r="258" spans="1:6" ht="12.75">
      <c r="A258" s="419" t="s">
        <v>177</v>
      </c>
      <c r="B258" s="418" t="s">
        <v>1087</v>
      </c>
      <c r="C258" s="419">
        <v>86</v>
      </c>
      <c r="D258" s="419">
        <v>2.1</v>
      </c>
      <c r="E258" s="419">
        <v>2.4</v>
      </c>
      <c r="F258" s="420">
        <v>13.4</v>
      </c>
    </row>
    <row r="259" spans="1:6" ht="12.75">
      <c r="A259" s="419" t="s">
        <v>177</v>
      </c>
      <c r="B259" s="418" t="s">
        <v>1088</v>
      </c>
      <c r="C259" s="419">
        <v>63</v>
      </c>
      <c r="D259" s="419">
        <v>3</v>
      </c>
      <c r="E259" s="419">
        <v>3.5</v>
      </c>
      <c r="F259" s="420">
        <v>4.5</v>
      </c>
    </row>
    <row r="260" spans="1:6" ht="12.75">
      <c r="A260" s="419" t="s">
        <v>177</v>
      </c>
      <c r="B260" s="418" t="s">
        <v>1089</v>
      </c>
      <c r="C260" s="419">
        <v>78</v>
      </c>
      <c r="D260" s="419">
        <v>2.7</v>
      </c>
      <c r="E260" s="419">
        <v>1.9</v>
      </c>
      <c r="F260" s="420">
        <v>12</v>
      </c>
    </row>
    <row r="261" spans="1:6" ht="12.75">
      <c r="A261" s="419" t="s">
        <v>177</v>
      </c>
      <c r="B261" s="418" t="s">
        <v>1090</v>
      </c>
      <c r="C261" s="419">
        <v>72</v>
      </c>
      <c r="D261" s="419">
        <v>2</v>
      </c>
      <c r="E261" s="419">
        <v>1.2</v>
      </c>
      <c r="F261" s="420">
        <v>12.9</v>
      </c>
    </row>
    <row r="262" spans="1:6" ht="12.75">
      <c r="A262" s="419" t="s">
        <v>177</v>
      </c>
      <c r="B262" s="418" t="s">
        <v>1091</v>
      </c>
      <c r="C262" s="419">
        <v>46</v>
      </c>
      <c r="D262" s="419">
        <v>4.3</v>
      </c>
      <c r="E262" s="419">
        <v>0.2</v>
      </c>
      <c r="F262" s="420">
        <v>6.5</v>
      </c>
    </row>
    <row r="263" spans="1:6" ht="12.75">
      <c r="A263" s="419" t="s">
        <v>177</v>
      </c>
      <c r="B263" s="418" t="s">
        <v>1092</v>
      </c>
      <c r="C263" s="419">
        <v>62</v>
      </c>
      <c r="D263" s="419">
        <v>3.2</v>
      </c>
      <c r="E263" s="419">
        <v>3.3</v>
      </c>
      <c r="F263" s="420">
        <v>4.8</v>
      </c>
    </row>
    <row r="264" spans="1:6" ht="12.75">
      <c r="A264" s="419" t="s">
        <v>177</v>
      </c>
      <c r="B264" s="418" t="s">
        <v>1093</v>
      </c>
      <c r="C264" s="419">
        <v>50</v>
      </c>
      <c r="D264" s="419">
        <v>3</v>
      </c>
      <c r="E264" s="419">
        <v>1.4</v>
      </c>
      <c r="F264" s="420">
        <v>6.1</v>
      </c>
    </row>
    <row r="265" spans="1:6" ht="12.75">
      <c r="A265" s="419" t="s">
        <v>177</v>
      </c>
      <c r="B265" s="418" t="s">
        <v>1094</v>
      </c>
      <c r="C265" s="419">
        <v>78</v>
      </c>
      <c r="D265" s="419">
        <v>3</v>
      </c>
      <c r="E265" s="419">
        <v>2.2</v>
      </c>
      <c r="F265" s="420">
        <v>11.5</v>
      </c>
    </row>
    <row r="266" spans="1:6" ht="12.75">
      <c r="A266" s="419" t="s">
        <v>177</v>
      </c>
      <c r="B266" s="418" t="s">
        <v>1095</v>
      </c>
      <c r="C266" s="419">
        <v>79</v>
      </c>
      <c r="D266" s="419">
        <v>2.7</v>
      </c>
      <c r="E266" s="419">
        <v>2</v>
      </c>
      <c r="F266" s="420">
        <v>12</v>
      </c>
    </row>
    <row r="267" spans="1:6" ht="12.75">
      <c r="A267" s="419" t="s">
        <v>177</v>
      </c>
      <c r="B267" s="418" t="s">
        <v>1096</v>
      </c>
      <c r="C267" s="419">
        <v>86</v>
      </c>
      <c r="D267" s="419">
        <v>2.1</v>
      </c>
      <c r="E267" s="419">
        <v>2.4</v>
      </c>
      <c r="F267" s="420">
        <v>13.4</v>
      </c>
    </row>
    <row r="268" spans="1:6" ht="12.75">
      <c r="A268" s="419" t="s">
        <v>177</v>
      </c>
      <c r="B268" s="418" t="s">
        <v>1097</v>
      </c>
      <c r="C268" s="419">
        <v>63</v>
      </c>
      <c r="D268" s="419">
        <v>3</v>
      </c>
      <c r="E268" s="419">
        <v>3.5</v>
      </c>
      <c r="F268" s="420">
        <v>4.5</v>
      </c>
    </row>
    <row r="269" spans="1:6" ht="12.75">
      <c r="A269" s="419" t="s">
        <v>177</v>
      </c>
      <c r="B269" s="418" t="s">
        <v>1098</v>
      </c>
      <c r="C269" s="419">
        <v>49</v>
      </c>
      <c r="D269" s="419">
        <v>4.6</v>
      </c>
      <c r="E269" s="419">
        <v>0.1</v>
      </c>
      <c r="F269" s="420">
        <v>7.5</v>
      </c>
    </row>
    <row r="270" spans="1:6" ht="12.75">
      <c r="A270" s="419" t="s">
        <v>177</v>
      </c>
      <c r="B270" s="418" t="s">
        <v>1102</v>
      </c>
      <c r="C270" s="419">
        <v>51</v>
      </c>
      <c r="D270" s="419">
        <v>4.6</v>
      </c>
      <c r="E270" s="419">
        <v>0.1</v>
      </c>
      <c r="F270" s="420">
        <v>7.8</v>
      </c>
    </row>
    <row r="271" spans="1:6" ht="12.75">
      <c r="A271" s="419" t="s">
        <v>177</v>
      </c>
      <c r="B271" s="418" t="s">
        <v>1103</v>
      </c>
      <c r="C271" s="419">
        <v>51</v>
      </c>
      <c r="D271" s="419">
        <v>4.6</v>
      </c>
      <c r="E271" s="419">
        <v>0.1</v>
      </c>
      <c r="F271" s="420">
        <v>7.7</v>
      </c>
    </row>
    <row r="272" spans="1:6" ht="12.75">
      <c r="A272" s="419" t="s">
        <v>177</v>
      </c>
      <c r="B272" s="418" t="s">
        <v>1104</v>
      </c>
      <c r="C272" s="419">
        <v>55</v>
      </c>
      <c r="D272" s="419">
        <v>4.6</v>
      </c>
      <c r="E272" s="419">
        <v>0.1</v>
      </c>
      <c r="F272" s="420">
        <v>8.8</v>
      </c>
    </row>
    <row r="273" spans="1:6" ht="12.75">
      <c r="A273" s="419" t="s">
        <v>177</v>
      </c>
      <c r="B273" s="418" t="s">
        <v>1105</v>
      </c>
      <c r="C273" s="419">
        <v>58</v>
      </c>
      <c r="D273" s="419">
        <v>1.2</v>
      </c>
      <c r="E273" s="419">
        <v>0.3</v>
      </c>
      <c r="F273" s="420">
        <v>12.3</v>
      </c>
    </row>
    <row r="274" spans="1:6" ht="12.75">
      <c r="A274" s="419" t="s">
        <v>177</v>
      </c>
      <c r="B274" s="418" t="s">
        <v>676</v>
      </c>
      <c r="C274" s="419">
        <v>174</v>
      </c>
      <c r="D274" s="419">
        <v>3.3</v>
      </c>
      <c r="E274" s="419">
        <v>15</v>
      </c>
      <c r="F274" s="420">
        <v>4.9</v>
      </c>
    </row>
    <row r="275" spans="1:6" ht="12.75">
      <c r="A275" s="419" t="s">
        <v>177</v>
      </c>
      <c r="B275" s="418" t="s">
        <v>1106</v>
      </c>
      <c r="C275" s="419">
        <v>56</v>
      </c>
      <c r="D275" s="419">
        <v>3</v>
      </c>
      <c r="E275" s="419">
        <v>3</v>
      </c>
      <c r="F275" s="420">
        <v>4.4</v>
      </c>
    </row>
    <row r="276" spans="1:6" ht="12.75">
      <c r="A276" s="419" t="s">
        <v>177</v>
      </c>
      <c r="B276" s="418" t="s">
        <v>1107</v>
      </c>
      <c r="C276" s="419">
        <v>58</v>
      </c>
      <c r="D276" s="419">
        <v>2.7</v>
      </c>
      <c r="E276" s="419">
        <v>3</v>
      </c>
      <c r="F276" s="420">
        <v>4.6</v>
      </c>
    </row>
    <row r="277" spans="1:6" ht="12.75">
      <c r="A277" s="419" t="s">
        <v>177</v>
      </c>
      <c r="B277" s="418" t="s">
        <v>1108</v>
      </c>
      <c r="C277" s="419">
        <v>64</v>
      </c>
      <c r="D277" s="419">
        <v>3.4</v>
      </c>
      <c r="E277" s="419">
        <v>3.5</v>
      </c>
      <c r="F277" s="420">
        <v>4.8</v>
      </c>
    </row>
    <row r="278" spans="1:6" ht="12.75">
      <c r="A278" s="419" t="s">
        <v>177</v>
      </c>
      <c r="B278" s="418" t="s">
        <v>1109</v>
      </c>
      <c r="C278" s="419">
        <v>58</v>
      </c>
      <c r="D278" s="419">
        <v>3.4</v>
      </c>
      <c r="E278" s="419">
        <v>3</v>
      </c>
      <c r="F278" s="420">
        <v>4.6</v>
      </c>
    </row>
    <row r="279" spans="1:6" ht="12.75">
      <c r="A279" s="419" t="s">
        <v>177</v>
      </c>
      <c r="B279" s="418" t="s">
        <v>1110</v>
      </c>
      <c r="C279" s="419">
        <v>58</v>
      </c>
      <c r="D279" s="419">
        <v>2.7</v>
      </c>
      <c r="E279" s="419">
        <v>3</v>
      </c>
      <c r="F279" s="420">
        <v>4.6</v>
      </c>
    </row>
    <row r="280" spans="1:6" ht="12.75">
      <c r="A280" s="419" t="s">
        <v>177</v>
      </c>
      <c r="B280" s="418" t="s">
        <v>1111</v>
      </c>
      <c r="C280" s="419">
        <v>58</v>
      </c>
      <c r="D280" s="419">
        <v>3.4</v>
      </c>
      <c r="E280" s="419">
        <v>3</v>
      </c>
      <c r="F280" s="420">
        <v>4.6</v>
      </c>
    </row>
    <row r="281" spans="1:6" ht="12.75">
      <c r="A281" s="419" t="s">
        <v>177</v>
      </c>
      <c r="B281" s="418" t="s">
        <v>1112</v>
      </c>
      <c r="C281" s="419">
        <v>36</v>
      </c>
      <c r="D281" s="419">
        <v>1.8</v>
      </c>
      <c r="E281" s="419">
        <v>1.5</v>
      </c>
      <c r="F281" s="420">
        <v>3.5</v>
      </c>
    </row>
    <row r="282" spans="1:6" ht="12.75">
      <c r="A282" s="419" t="s">
        <v>177</v>
      </c>
      <c r="B282" s="418" t="s">
        <v>1113</v>
      </c>
      <c r="C282" s="419">
        <v>46</v>
      </c>
      <c r="D282" s="419">
        <v>3.2</v>
      </c>
      <c r="E282" s="419">
        <v>1.4</v>
      </c>
      <c r="F282" s="420">
        <v>5.1</v>
      </c>
    </row>
    <row r="283" spans="1:6" ht="12.75">
      <c r="A283" s="419" t="s">
        <v>177</v>
      </c>
      <c r="B283" s="418" t="s">
        <v>1114</v>
      </c>
      <c r="C283" s="419">
        <v>63</v>
      </c>
      <c r="D283" s="419">
        <v>2.8</v>
      </c>
      <c r="E283" s="419">
        <v>3.5</v>
      </c>
      <c r="F283" s="420">
        <v>4.6</v>
      </c>
    </row>
    <row r="284" spans="1:6" ht="12.75">
      <c r="A284" s="419" t="s">
        <v>177</v>
      </c>
      <c r="B284" s="418" t="s">
        <v>1115</v>
      </c>
      <c r="C284" s="419">
        <v>62</v>
      </c>
      <c r="D284" s="419">
        <v>2.8</v>
      </c>
      <c r="E284" s="419">
        <v>3.4</v>
      </c>
      <c r="F284" s="420">
        <v>4.6</v>
      </c>
    </row>
    <row r="285" spans="1:6" ht="12.75">
      <c r="A285" s="419" t="s">
        <v>177</v>
      </c>
      <c r="B285" s="418" t="s">
        <v>1116</v>
      </c>
      <c r="C285" s="419">
        <v>64</v>
      </c>
      <c r="D285" s="419">
        <v>3.2</v>
      </c>
      <c r="E285" s="419">
        <v>3.5</v>
      </c>
      <c r="F285" s="420">
        <v>4.6</v>
      </c>
    </row>
    <row r="286" spans="1:6" ht="12.75">
      <c r="A286" s="419" t="s">
        <v>177</v>
      </c>
      <c r="B286" s="418" t="s">
        <v>1117</v>
      </c>
      <c r="C286" s="419">
        <v>46</v>
      </c>
      <c r="D286" s="419">
        <v>3.2</v>
      </c>
      <c r="E286" s="419">
        <v>1.4</v>
      </c>
      <c r="F286" s="420">
        <v>5.1</v>
      </c>
    </row>
    <row r="287" spans="1:6" ht="12.75">
      <c r="A287" s="419" t="s">
        <v>177</v>
      </c>
      <c r="B287" s="418" t="s">
        <v>1118</v>
      </c>
      <c r="C287" s="419">
        <v>420</v>
      </c>
      <c r="D287" s="419">
        <v>6.7</v>
      </c>
      <c r="E287" s="419">
        <v>44</v>
      </c>
      <c r="F287" s="420">
        <v>2</v>
      </c>
    </row>
    <row r="288" spans="1:6" ht="12.75">
      <c r="A288" s="419" t="s">
        <v>177</v>
      </c>
      <c r="B288" s="418" t="s">
        <v>1119</v>
      </c>
      <c r="C288" s="419">
        <v>349</v>
      </c>
      <c r="D288" s="419">
        <v>24.2</v>
      </c>
      <c r="E288" s="419">
        <v>26</v>
      </c>
      <c r="F288" s="420">
        <v>1.8</v>
      </c>
    </row>
    <row r="289" spans="1:6" ht="12.75">
      <c r="A289" s="419" t="s">
        <v>177</v>
      </c>
      <c r="B289" s="418" t="s">
        <v>1120</v>
      </c>
      <c r="C289" s="419">
        <v>334</v>
      </c>
      <c r="D289" s="419">
        <v>21.3</v>
      </c>
      <c r="E289" s="419">
        <v>26.5</v>
      </c>
      <c r="F289" s="420">
        <v>0.2</v>
      </c>
    </row>
    <row r="290" spans="1:6" ht="12.75">
      <c r="A290" s="419" t="s">
        <v>177</v>
      </c>
      <c r="B290" s="418" t="s">
        <v>1121</v>
      </c>
      <c r="C290" s="419">
        <v>225</v>
      </c>
      <c r="D290" s="419">
        <v>31.4</v>
      </c>
      <c r="E290" s="419">
        <v>9.6</v>
      </c>
      <c r="F290" s="420">
        <v>0.2</v>
      </c>
    </row>
    <row r="291" spans="1:6" ht="12.75">
      <c r="A291" s="419" t="s">
        <v>177</v>
      </c>
      <c r="B291" s="418" t="s">
        <v>1122</v>
      </c>
      <c r="C291" s="419">
        <v>279</v>
      </c>
      <c r="D291" s="419">
        <v>19.9</v>
      </c>
      <c r="E291" s="419">
        <v>22</v>
      </c>
      <c r="F291" s="420">
        <v>0.2</v>
      </c>
    </row>
    <row r="292" spans="1:6" ht="12.75">
      <c r="A292" s="419" t="s">
        <v>177</v>
      </c>
      <c r="B292" s="418" t="s">
        <v>1123</v>
      </c>
      <c r="C292" s="419">
        <v>279</v>
      </c>
      <c r="D292" s="419">
        <v>19.9</v>
      </c>
      <c r="E292" s="419">
        <v>22</v>
      </c>
      <c r="F292" s="420">
        <v>0.2</v>
      </c>
    </row>
    <row r="293" spans="1:6" ht="12.75">
      <c r="A293" s="419" t="s">
        <v>177</v>
      </c>
      <c r="B293" s="418" t="s">
        <v>1124</v>
      </c>
      <c r="C293" s="419">
        <v>286</v>
      </c>
      <c r="D293" s="419">
        <v>20.4</v>
      </c>
      <c r="E293" s="419">
        <v>20</v>
      </c>
      <c r="F293" s="420">
        <v>4</v>
      </c>
    </row>
    <row r="294" spans="1:6" ht="12.75">
      <c r="A294" s="419" t="s">
        <v>177</v>
      </c>
      <c r="B294" s="418" t="s">
        <v>1125</v>
      </c>
      <c r="C294" s="419">
        <v>285</v>
      </c>
      <c r="D294" s="419">
        <v>16.7</v>
      </c>
      <c r="E294" s="419">
        <v>23.4</v>
      </c>
      <c r="F294" s="420">
        <v>1.6</v>
      </c>
    </row>
    <row r="295" spans="1:6" ht="12.75">
      <c r="A295" s="419" t="s">
        <v>177</v>
      </c>
      <c r="B295" s="418" t="s">
        <v>1126</v>
      </c>
      <c r="C295" s="419">
        <v>362</v>
      </c>
      <c r="D295" s="419">
        <v>26.2</v>
      </c>
      <c r="E295" s="419">
        <v>26.6</v>
      </c>
      <c r="F295" s="420">
        <v>1.7</v>
      </c>
    </row>
    <row r="296" spans="1:6" ht="12.75">
      <c r="A296" s="419" t="s">
        <v>177</v>
      </c>
      <c r="B296" s="418" t="s">
        <v>1127</v>
      </c>
      <c r="C296" s="419">
        <v>314</v>
      </c>
      <c r="D296" s="419">
        <v>22.2</v>
      </c>
      <c r="E296" s="419">
        <v>23.3</v>
      </c>
      <c r="F296" s="420">
        <v>1.4</v>
      </c>
    </row>
    <row r="297" spans="1:6" ht="12.75">
      <c r="A297" s="419" t="s">
        <v>177</v>
      </c>
      <c r="B297" s="418" t="s">
        <v>1128</v>
      </c>
      <c r="C297" s="419">
        <v>237</v>
      </c>
      <c r="D297" s="419">
        <v>16.5</v>
      </c>
      <c r="E297" s="419">
        <v>19</v>
      </c>
      <c r="F297" s="420">
        <v>0.7</v>
      </c>
    </row>
    <row r="298" spans="1:6" ht="12.75">
      <c r="A298" s="419" t="s">
        <v>177</v>
      </c>
      <c r="B298" s="418" t="s">
        <v>1129</v>
      </c>
      <c r="C298" s="419">
        <v>353</v>
      </c>
      <c r="D298" s="419">
        <v>22.3</v>
      </c>
      <c r="E298" s="419">
        <v>27.3</v>
      </c>
      <c r="F298" s="420">
        <v>1.9</v>
      </c>
    </row>
    <row r="299" spans="1:6" ht="12.75">
      <c r="A299" s="419" t="s">
        <v>177</v>
      </c>
      <c r="B299" s="418" t="s">
        <v>1130</v>
      </c>
      <c r="C299" s="419">
        <v>225</v>
      </c>
      <c r="D299" s="419">
        <v>30.5</v>
      </c>
      <c r="E299" s="419">
        <v>10</v>
      </c>
      <c r="F299" s="420">
        <v>1.6</v>
      </c>
    </row>
    <row r="300" spans="1:6" ht="12.75">
      <c r="A300" s="419" t="s">
        <v>177</v>
      </c>
      <c r="B300" s="418" t="s">
        <v>1131</v>
      </c>
      <c r="C300" s="419">
        <v>375</v>
      </c>
      <c r="D300" s="419">
        <v>22.6</v>
      </c>
      <c r="E300" s="419">
        <v>29.7</v>
      </c>
      <c r="F300" s="420">
        <v>1.6</v>
      </c>
    </row>
    <row r="301" spans="1:6" ht="12.75">
      <c r="A301" s="419" t="s">
        <v>177</v>
      </c>
      <c r="B301" s="418" t="s">
        <v>1132</v>
      </c>
      <c r="C301" s="419">
        <v>278</v>
      </c>
      <c r="D301" s="419">
        <v>10</v>
      </c>
      <c r="E301" s="419">
        <v>24.6</v>
      </c>
      <c r="F301" s="420">
        <v>5</v>
      </c>
    </row>
    <row r="302" spans="1:6" ht="12.75">
      <c r="A302" s="419" t="s">
        <v>177</v>
      </c>
      <c r="B302" s="418" t="s">
        <v>1133</v>
      </c>
      <c r="C302" s="419">
        <v>366</v>
      </c>
      <c r="D302" s="419">
        <v>20</v>
      </c>
      <c r="E302" s="419">
        <v>29.7</v>
      </c>
      <c r="F302" s="420">
        <v>2</v>
      </c>
    </row>
    <row r="303" spans="1:6" ht="12.75">
      <c r="A303" s="419" t="s">
        <v>177</v>
      </c>
      <c r="B303" s="418" t="s">
        <v>1134</v>
      </c>
      <c r="C303" s="419">
        <v>273</v>
      </c>
      <c r="D303" s="419">
        <v>9</v>
      </c>
      <c r="E303" s="419">
        <v>24.5</v>
      </c>
      <c r="F303" s="420">
        <v>5</v>
      </c>
    </row>
    <row r="304" spans="1:6" ht="12.75">
      <c r="A304" s="419" t="s">
        <v>177</v>
      </c>
      <c r="B304" s="418" t="s">
        <v>1135</v>
      </c>
      <c r="C304" s="419">
        <v>273</v>
      </c>
      <c r="D304" s="419">
        <v>3</v>
      </c>
      <c r="E304" s="419">
        <v>24.5</v>
      </c>
      <c r="F304" s="420">
        <v>5</v>
      </c>
    </row>
    <row r="305" spans="1:6" ht="12.75">
      <c r="A305" s="419" t="s">
        <v>177</v>
      </c>
      <c r="B305" s="418" t="s">
        <v>1136</v>
      </c>
      <c r="C305" s="419">
        <v>223</v>
      </c>
      <c r="D305" s="419">
        <v>19</v>
      </c>
      <c r="E305" s="419">
        <v>16</v>
      </c>
      <c r="F305" s="420">
        <v>0.8</v>
      </c>
    </row>
    <row r="306" spans="1:6" ht="12.75">
      <c r="A306" s="419" t="s">
        <v>177</v>
      </c>
      <c r="B306" s="418" t="s">
        <v>1137</v>
      </c>
      <c r="C306" s="419">
        <v>301</v>
      </c>
      <c r="D306" s="419">
        <v>29.6</v>
      </c>
      <c r="E306" s="419">
        <v>18.5</v>
      </c>
      <c r="F306" s="420">
        <v>1.7</v>
      </c>
    </row>
    <row r="307" spans="1:6" ht="12.75">
      <c r="A307" s="419" t="s">
        <v>177</v>
      </c>
      <c r="B307" s="418" t="s">
        <v>1138</v>
      </c>
      <c r="C307" s="419">
        <v>273</v>
      </c>
      <c r="D307" s="419">
        <v>26</v>
      </c>
      <c r="E307" s="419">
        <v>27</v>
      </c>
      <c r="F307" s="420">
        <v>0.5</v>
      </c>
    </row>
    <row r="308" spans="1:6" ht="12.75">
      <c r="A308" s="419" t="s">
        <v>177</v>
      </c>
      <c r="B308" s="418" t="s">
        <v>1139</v>
      </c>
      <c r="C308" s="419">
        <v>396</v>
      </c>
      <c r="D308" s="419">
        <v>26</v>
      </c>
      <c r="E308" s="419">
        <v>30.4</v>
      </c>
      <c r="F308" s="420">
        <v>1.5</v>
      </c>
    </row>
    <row r="309" spans="1:6" ht="12.75">
      <c r="A309" s="419" t="s">
        <v>177</v>
      </c>
      <c r="B309" s="418" t="s">
        <v>1140</v>
      </c>
      <c r="C309" s="419">
        <v>385</v>
      </c>
      <c r="D309" s="419">
        <v>26.8</v>
      </c>
      <c r="E309" s="419">
        <v>28.9</v>
      </c>
      <c r="F309" s="420">
        <v>1.6</v>
      </c>
    </row>
    <row r="310" spans="1:6" ht="12.75">
      <c r="A310" s="419" t="s">
        <v>177</v>
      </c>
      <c r="B310" s="418" t="s">
        <v>1141</v>
      </c>
      <c r="C310" s="419">
        <v>381</v>
      </c>
      <c r="D310" s="419">
        <v>27.7</v>
      </c>
      <c r="E310" s="419">
        <v>28.1</v>
      </c>
      <c r="F310" s="420">
        <v>1.6</v>
      </c>
    </row>
    <row r="311" spans="1:6" ht="12.75">
      <c r="A311" s="419" t="s">
        <v>177</v>
      </c>
      <c r="B311" s="418" t="s">
        <v>1142</v>
      </c>
      <c r="C311" s="419">
        <v>32</v>
      </c>
      <c r="D311" s="419">
        <v>3</v>
      </c>
      <c r="E311" s="419">
        <v>0.1</v>
      </c>
      <c r="F311" s="420">
        <v>4.7</v>
      </c>
    </row>
    <row r="312" spans="1:6" ht="12.75">
      <c r="A312" s="419" t="s">
        <v>177</v>
      </c>
      <c r="B312" s="418" t="s">
        <v>1143</v>
      </c>
      <c r="C312" s="419">
        <v>44</v>
      </c>
      <c r="D312" s="419">
        <v>2.9</v>
      </c>
      <c r="E312" s="419">
        <v>1.4</v>
      </c>
      <c r="F312" s="420">
        <v>4.7</v>
      </c>
    </row>
    <row r="313" spans="1:6" ht="12.75">
      <c r="A313" s="419" t="s">
        <v>177</v>
      </c>
      <c r="B313" s="418" t="s">
        <v>1144</v>
      </c>
      <c r="C313" s="419">
        <v>44</v>
      </c>
      <c r="D313" s="419">
        <v>2.7</v>
      </c>
      <c r="E313" s="419">
        <v>1.5</v>
      </c>
      <c r="F313" s="420">
        <v>4.6</v>
      </c>
    </row>
    <row r="314" spans="1:6" ht="12.75">
      <c r="A314" s="419" t="s">
        <v>177</v>
      </c>
      <c r="B314" s="418" t="s">
        <v>1145</v>
      </c>
      <c r="C314" s="419">
        <v>56</v>
      </c>
      <c r="D314" s="419">
        <v>2.7</v>
      </c>
      <c r="E314" s="419">
        <v>2.8</v>
      </c>
      <c r="F314" s="420">
        <v>4.6</v>
      </c>
    </row>
    <row r="315" spans="1:6" ht="12.75">
      <c r="A315" s="419" t="s">
        <v>177</v>
      </c>
      <c r="B315" s="418" t="s">
        <v>1146</v>
      </c>
      <c r="C315" s="419">
        <v>63</v>
      </c>
      <c r="D315" s="419">
        <v>3</v>
      </c>
      <c r="E315" s="419">
        <v>3.6</v>
      </c>
      <c r="F315" s="420">
        <v>4.7</v>
      </c>
    </row>
    <row r="316" spans="1:6" ht="12.75">
      <c r="A316" s="419" t="s">
        <v>177</v>
      </c>
      <c r="B316" s="418" t="s">
        <v>1147</v>
      </c>
      <c r="C316" s="419">
        <v>133</v>
      </c>
      <c r="D316" s="419">
        <v>1.2</v>
      </c>
      <c r="E316" s="419">
        <v>12</v>
      </c>
      <c r="F316" s="420">
        <v>4</v>
      </c>
    </row>
    <row r="317" spans="1:6" ht="12.75">
      <c r="A317" s="419" t="s">
        <v>177</v>
      </c>
      <c r="B317" s="418" t="s">
        <v>1148</v>
      </c>
      <c r="C317" s="419">
        <v>204</v>
      </c>
      <c r="D317" s="419">
        <v>2.4</v>
      </c>
      <c r="E317" s="419">
        <v>12</v>
      </c>
      <c r="F317" s="420">
        <v>4</v>
      </c>
    </row>
    <row r="318" spans="1:6" ht="12.75">
      <c r="A318" s="419" t="s">
        <v>177</v>
      </c>
      <c r="B318" s="418" t="s">
        <v>1149</v>
      </c>
      <c r="C318" s="419">
        <v>137</v>
      </c>
      <c r="D318" s="419">
        <v>2.1</v>
      </c>
      <c r="E318" s="419">
        <v>12</v>
      </c>
      <c r="F318" s="420">
        <v>4</v>
      </c>
    </row>
    <row r="319" spans="1:6" ht="12.75">
      <c r="A319" s="419" t="s">
        <v>177</v>
      </c>
      <c r="B319" s="418" t="s">
        <v>1150</v>
      </c>
      <c r="C319" s="419">
        <v>206</v>
      </c>
      <c r="D319" s="419">
        <v>1.2</v>
      </c>
      <c r="E319" s="419">
        <v>20</v>
      </c>
      <c r="F319" s="420">
        <v>3.6</v>
      </c>
    </row>
    <row r="320" spans="1:6" ht="12.75">
      <c r="A320" s="419" t="s">
        <v>177</v>
      </c>
      <c r="B320" s="418" t="s">
        <v>1151</v>
      </c>
      <c r="C320" s="419">
        <v>127</v>
      </c>
      <c r="D320" s="419">
        <v>1.9</v>
      </c>
      <c r="E320" s="419">
        <v>11</v>
      </c>
      <c r="F320" s="420">
        <v>4.1</v>
      </c>
    </row>
    <row r="321" spans="1:6" ht="12.75">
      <c r="A321" s="419" t="s">
        <v>177</v>
      </c>
      <c r="B321" s="418" t="s">
        <v>1152</v>
      </c>
      <c r="C321" s="419">
        <v>206</v>
      </c>
      <c r="D321" s="419">
        <v>2.7</v>
      </c>
      <c r="E321" s="419">
        <v>20</v>
      </c>
      <c r="F321" s="420">
        <v>3.7</v>
      </c>
    </row>
    <row r="322" spans="1:6" ht="12.75">
      <c r="A322" s="419" t="s">
        <v>177</v>
      </c>
      <c r="B322" s="418" t="s">
        <v>1153</v>
      </c>
      <c r="C322" s="419">
        <v>137</v>
      </c>
      <c r="D322" s="419">
        <v>2.1</v>
      </c>
      <c r="E322" s="419">
        <v>12</v>
      </c>
      <c r="F322" s="420">
        <v>4</v>
      </c>
    </row>
    <row r="323" spans="1:6" ht="12.75">
      <c r="A323" s="419" t="s">
        <v>177</v>
      </c>
      <c r="B323" s="418" t="s">
        <v>1154</v>
      </c>
      <c r="C323" s="419">
        <v>206</v>
      </c>
      <c r="D323" s="419">
        <v>1.2</v>
      </c>
      <c r="E323" s="419">
        <v>20</v>
      </c>
      <c r="F323" s="420">
        <v>3.6</v>
      </c>
    </row>
    <row r="324" spans="1:6" ht="12.75">
      <c r="A324" s="419" t="s">
        <v>177</v>
      </c>
      <c r="B324" s="418" t="s">
        <v>1155</v>
      </c>
      <c r="C324" s="419">
        <v>135</v>
      </c>
      <c r="D324" s="419">
        <v>1.6</v>
      </c>
      <c r="E324" s="419">
        <v>12</v>
      </c>
      <c r="F324" s="420">
        <v>4.1</v>
      </c>
    </row>
    <row r="325" spans="1:6" ht="12.75">
      <c r="A325" s="419" t="s">
        <v>177</v>
      </c>
      <c r="B325" s="418" t="s">
        <v>1156</v>
      </c>
      <c r="C325" s="419">
        <v>205</v>
      </c>
      <c r="D325" s="419">
        <v>1.2</v>
      </c>
      <c r="E325" s="419">
        <v>20</v>
      </c>
      <c r="F325" s="420">
        <v>3.6</v>
      </c>
    </row>
    <row r="326" spans="1:6" ht="12.75">
      <c r="A326" s="419" t="s">
        <v>177</v>
      </c>
      <c r="B326" s="418" t="s">
        <v>1157</v>
      </c>
      <c r="C326" s="419">
        <v>137</v>
      </c>
      <c r="D326" s="419">
        <v>2.1</v>
      </c>
      <c r="E326" s="419">
        <v>12</v>
      </c>
      <c r="F326" s="420">
        <v>4</v>
      </c>
    </row>
    <row r="327" spans="1:6" ht="12.75">
      <c r="A327" s="419" t="s">
        <v>177</v>
      </c>
      <c r="B327" s="418" t="s">
        <v>1158</v>
      </c>
      <c r="C327" s="419">
        <v>206</v>
      </c>
      <c r="D327" s="419">
        <v>1.2</v>
      </c>
      <c r="E327" s="419">
        <v>20</v>
      </c>
      <c r="F327" s="420">
        <v>3.6</v>
      </c>
    </row>
    <row r="328" spans="1:6" ht="12.75">
      <c r="A328" s="419" t="s">
        <v>177</v>
      </c>
      <c r="B328" s="418" t="s">
        <v>1159</v>
      </c>
      <c r="C328" s="419">
        <v>205</v>
      </c>
      <c r="D328" s="419">
        <v>2.5</v>
      </c>
      <c r="E328" s="419">
        <v>20</v>
      </c>
      <c r="F328" s="420">
        <v>3.9</v>
      </c>
    </row>
    <row r="329" spans="1:6" ht="12.75">
      <c r="A329" s="419" t="s">
        <v>177</v>
      </c>
      <c r="B329" s="418" t="s">
        <v>1160</v>
      </c>
      <c r="C329" s="419">
        <v>208.8</v>
      </c>
      <c r="D329" s="419">
        <v>3.3</v>
      </c>
      <c r="E329" s="419">
        <v>20</v>
      </c>
      <c r="F329" s="420">
        <v>3.9</v>
      </c>
    </row>
    <row r="330" spans="1:6" ht="12.75">
      <c r="A330" s="419" t="s">
        <v>177</v>
      </c>
      <c r="B330" s="418" t="s">
        <v>1161</v>
      </c>
      <c r="C330" s="419">
        <v>302</v>
      </c>
      <c r="D330" s="419">
        <v>2.6</v>
      </c>
      <c r="E330" s="419">
        <v>30</v>
      </c>
      <c r="F330" s="420">
        <v>3</v>
      </c>
    </row>
    <row r="331" spans="1:6" ht="12.75">
      <c r="A331" s="419" t="s">
        <v>177</v>
      </c>
      <c r="B331" s="418" t="s">
        <v>1162</v>
      </c>
      <c r="C331" s="419">
        <v>112</v>
      </c>
      <c r="D331" s="419">
        <v>18</v>
      </c>
      <c r="E331" s="419">
        <v>3.2</v>
      </c>
      <c r="F331" s="420">
        <v>2.8</v>
      </c>
    </row>
    <row r="332" spans="1:6" ht="12.75">
      <c r="A332" s="419" t="s">
        <v>177</v>
      </c>
      <c r="B332" s="418" t="s">
        <v>1163</v>
      </c>
      <c r="C332" s="419">
        <v>147</v>
      </c>
      <c r="D332" s="419">
        <v>16.2</v>
      </c>
      <c r="E332" s="419">
        <v>7</v>
      </c>
      <c r="F332" s="420">
        <v>3.7</v>
      </c>
    </row>
    <row r="333" spans="1:6" ht="12.75">
      <c r="A333" s="419" t="s">
        <v>177</v>
      </c>
      <c r="B333" s="418" t="s">
        <v>1164</v>
      </c>
      <c r="C333" s="419">
        <v>214</v>
      </c>
      <c r="D333" s="419">
        <v>9</v>
      </c>
      <c r="E333" s="419">
        <v>17.5</v>
      </c>
      <c r="F333" s="420">
        <v>3.5</v>
      </c>
    </row>
    <row r="334" spans="1:6" ht="12.75">
      <c r="A334" s="419" t="s">
        <v>177</v>
      </c>
      <c r="B334" s="418" t="s">
        <v>1165</v>
      </c>
      <c r="C334" s="419">
        <v>137</v>
      </c>
      <c r="D334" s="419">
        <v>16</v>
      </c>
      <c r="E334" s="419">
        <v>6.5</v>
      </c>
      <c r="F334" s="420">
        <v>3.5</v>
      </c>
    </row>
    <row r="335" spans="1:6" ht="12.75">
      <c r="A335" s="419" t="s">
        <v>177</v>
      </c>
      <c r="B335" s="418" t="s">
        <v>1166</v>
      </c>
      <c r="C335" s="419">
        <v>748</v>
      </c>
      <c r="D335" s="419">
        <v>0.4</v>
      </c>
      <c r="E335" s="419">
        <v>80</v>
      </c>
      <c r="F335" s="420">
        <v>0.5</v>
      </c>
    </row>
    <row r="336" spans="1:6" ht="12.75">
      <c r="A336" s="419" t="s">
        <v>177</v>
      </c>
      <c r="B336" s="418" t="s">
        <v>1167</v>
      </c>
      <c r="C336" s="419">
        <v>280</v>
      </c>
      <c r="D336" s="419">
        <v>5.4</v>
      </c>
      <c r="E336" s="419">
        <v>27</v>
      </c>
      <c r="F336" s="420">
        <v>4.1</v>
      </c>
    </row>
    <row r="337" spans="1:6" ht="12.75">
      <c r="A337" s="419" t="s">
        <v>177</v>
      </c>
      <c r="B337" s="418" t="s">
        <v>1168</v>
      </c>
      <c r="C337" s="419">
        <v>261</v>
      </c>
      <c r="D337" s="419">
        <v>5.1</v>
      </c>
      <c r="E337" s="419">
        <v>25</v>
      </c>
      <c r="F337" s="420">
        <v>4.1</v>
      </c>
    </row>
    <row r="338" spans="1:6" ht="12.75">
      <c r="A338" s="419" t="s">
        <v>177</v>
      </c>
      <c r="B338" s="418" t="s">
        <v>1169</v>
      </c>
      <c r="C338" s="419">
        <v>255</v>
      </c>
      <c r="D338" s="419">
        <v>5</v>
      </c>
      <c r="E338" s="419">
        <v>24.3</v>
      </c>
      <c r="F338" s="420">
        <v>4.2</v>
      </c>
    </row>
    <row r="339" spans="1:6" ht="12.75">
      <c r="A339" s="419" t="s">
        <v>177</v>
      </c>
      <c r="B339" s="418" t="s">
        <v>1170</v>
      </c>
      <c r="C339" s="419">
        <v>277</v>
      </c>
      <c r="D339" s="419">
        <v>5.3</v>
      </c>
      <c r="E339" s="419">
        <v>26.7</v>
      </c>
      <c r="F339" s="420">
        <v>4.1</v>
      </c>
    </row>
    <row r="340" spans="1:6" ht="12.75">
      <c r="A340" s="419" t="s">
        <v>1172</v>
      </c>
      <c r="B340" s="418" t="s">
        <v>1171</v>
      </c>
      <c r="C340" s="419">
        <v>395</v>
      </c>
      <c r="D340" s="419">
        <v>16</v>
      </c>
      <c r="E340" s="419">
        <v>4.2</v>
      </c>
      <c r="F340" s="420">
        <v>71</v>
      </c>
    </row>
    <row r="341" spans="1:6" ht="12.75">
      <c r="A341" s="419" t="s">
        <v>1172</v>
      </c>
      <c r="B341" s="418" t="s">
        <v>1173</v>
      </c>
      <c r="C341" s="419">
        <v>392</v>
      </c>
      <c r="D341" s="419">
        <v>9</v>
      </c>
      <c r="E341" s="419">
        <v>3.4</v>
      </c>
      <c r="F341" s="420">
        <v>72.9</v>
      </c>
    </row>
    <row r="342" spans="1:6" ht="12.75">
      <c r="A342" s="419" t="s">
        <v>1172</v>
      </c>
      <c r="B342" s="418" t="s">
        <v>1174</v>
      </c>
      <c r="C342" s="419">
        <v>350</v>
      </c>
      <c r="D342" s="419">
        <v>11.5</v>
      </c>
      <c r="E342" s="419">
        <v>1.5</v>
      </c>
      <c r="F342" s="420">
        <v>72.7</v>
      </c>
    </row>
    <row r="343" spans="1:6" ht="12.75">
      <c r="A343" s="419" t="s">
        <v>1172</v>
      </c>
      <c r="B343" s="418" t="s">
        <v>496</v>
      </c>
      <c r="C343" s="419">
        <v>350</v>
      </c>
      <c r="D343" s="419">
        <v>12</v>
      </c>
      <c r="E343" s="419">
        <v>1.5</v>
      </c>
      <c r="F343" s="420">
        <v>72.2</v>
      </c>
    </row>
    <row r="344" spans="1:6" ht="12.75">
      <c r="A344" s="419" t="s">
        <v>1172</v>
      </c>
      <c r="B344" s="418" t="s">
        <v>1175</v>
      </c>
      <c r="C344" s="419">
        <v>342</v>
      </c>
      <c r="D344" s="419">
        <v>14.7</v>
      </c>
      <c r="E344" s="419">
        <v>1.4</v>
      </c>
      <c r="F344" s="420">
        <v>69</v>
      </c>
    </row>
    <row r="345" spans="1:6" ht="12.75">
      <c r="A345" s="419" t="s">
        <v>540</v>
      </c>
      <c r="B345" s="418" t="s">
        <v>1176</v>
      </c>
      <c r="C345" s="419">
        <v>66</v>
      </c>
      <c r="D345" s="419">
        <v>5.4</v>
      </c>
      <c r="E345" s="419">
        <v>4.9</v>
      </c>
      <c r="F345" s="420">
        <v>0.3</v>
      </c>
    </row>
    <row r="346" spans="1:6" ht="12.75">
      <c r="A346" s="419" t="s">
        <v>540</v>
      </c>
      <c r="B346" s="418" t="s">
        <v>1177</v>
      </c>
      <c r="C346" s="419">
        <v>14</v>
      </c>
      <c r="D346" s="419">
        <v>3</v>
      </c>
      <c r="E346" s="419">
        <v>0.1</v>
      </c>
      <c r="F346" s="420">
        <v>0.2</v>
      </c>
    </row>
    <row r="347" spans="1:6" ht="12.75">
      <c r="A347" s="419" t="s">
        <v>540</v>
      </c>
      <c r="B347" s="418" t="s">
        <v>1178</v>
      </c>
      <c r="C347" s="419">
        <v>54</v>
      </c>
      <c r="D347" s="419">
        <v>2.4</v>
      </c>
      <c r="E347" s="419">
        <v>4.8</v>
      </c>
      <c r="F347" s="420">
        <v>0.1</v>
      </c>
    </row>
    <row r="348" spans="1:6" ht="12.75">
      <c r="A348" s="419" t="s">
        <v>1180</v>
      </c>
      <c r="B348" s="418" t="s">
        <v>1179</v>
      </c>
      <c r="C348" s="419">
        <v>43</v>
      </c>
      <c r="D348" s="419">
        <v>0</v>
      </c>
      <c r="E348" s="419">
        <v>0</v>
      </c>
      <c r="F348" s="420">
        <v>11.4</v>
      </c>
    </row>
    <row r="349" spans="1:6" ht="12.75">
      <c r="A349" s="419" t="s">
        <v>1180</v>
      </c>
      <c r="B349" s="418" t="s">
        <v>1181</v>
      </c>
      <c r="C349" s="419">
        <v>39</v>
      </c>
      <c r="D349" s="419">
        <v>0</v>
      </c>
      <c r="E349" s="419">
        <v>0.1</v>
      </c>
      <c r="F349" s="420">
        <v>9.1</v>
      </c>
    </row>
    <row r="350" spans="1:6" ht="12.75">
      <c r="A350" s="419" t="s">
        <v>1180</v>
      </c>
      <c r="B350" s="418" t="s">
        <v>1182</v>
      </c>
      <c r="C350" s="419">
        <v>42</v>
      </c>
      <c r="D350" s="419">
        <v>0</v>
      </c>
      <c r="E350" s="419">
        <v>0</v>
      </c>
      <c r="F350" s="420">
        <v>10.6</v>
      </c>
    </row>
    <row r="351" spans="1:6" ht="12.75">
      <c r="A351" s="419" t="s">
        <v>1180</v>
      </c>
      <c r="B351" s="418" t="s">
        <v>1183</v>
      </c>
      <c r="C351" s="419">
        <v>0.2</v>
      </c>
      <c r="D351" s="419">
        <v>0</v>
      </c>
      <c r="E351" s="419">
        <v>0</v>
      </c>
      <c r="F351" s="420">
        <v>0</v>
      </c>
    </row>
    <row r="352" spans="1:6" ht="12.75">
      <c r="A352" s="419" t="s">
        <v>1180</v>
      </c>
      <c r="B352" s="418" t="s">
        <v>1184</v>
      </c>
      <c r="C352" s="419">
        <v>44</v>
      </c>
      <c r="D352" s="419">
        <v>0</v>
      </c>
      <c r="E352" s="419">
        <v>0</v>
      </c>
      <c r="F352" s="420">
        <v>10.8</v>
      </c>
    </row>
    <row r="353" spans="1:6" ht="12.75">
      <c r="A353" s="419" t="s">
        <v>1180</v>
      </c>
      <c r="B353" s="418" t="s">
        <v>1185</v>
      </c>
      <c r="C353" s="419">
        <v>3</v>
      </c>
      <c r="D353" s="419">
        <v>0</v>
      </c>
      <c r="E353" s="419">
        <v>0</v>
      </c>
      <c r="F353" s="420">
        <v>0</v>
      </c>
    </row>
    <row r="354" spans="1:6" ht="12.75">
      <c r="A354" s="419" t="s">
        <v>1180</v>
      </c>
      <c r="B354" s="418" t="s">
        <v>1186</v>
      </c>
      <c r="C354" s="419">
        <v>46</v>
      </c>
      <c r="D354" s="419">
        <v>0.1</v>
      </c>
      <c r="E354" s="419">
        <v>0</v>
      </c>
      <c r="F354" s="420">
        <v>11.6</v>
      </c>
    </row>
    <row r="355" spans="1:6" ht="12.75">
      <c r="A355" s="419" t="s">
        <v>1180</v>
      </c>
      <c r="B355" s="418" t="s">
        <v>1187</v>
      </c>
      <c r="C355" s="419">
        <v>50</v>
      </c>
      <c r="D355" s="419">
        <v>0.7</v>
      </c>
      <c r="E355" s="419">
        <v>0.2</v>
      </c>
      <c r="F355" s="420">
        <v>10.9</v>
      </c>
    </row>
    <row r="356" spans="1:6" ht="12.75">
      <c r="A356" s="419" t="s">
        <v>1180</v>
      </c>
      <c r="B356" s="418" t="s">
        <v>1188</v>
      </c>
      <c r="C356" s="419">
        <v>110</v>
      </c>
      <c r="D356" s="419">
        <v>17.8</v>
      </c>
      <c r="E356" s="419">
        <v>0</v>
      </c>
      <c r="F356" s="420">
        <v>9</v>
      </c>
    </row>
    <row r="357" spans="1:6" ht="12.75">
      <c r="A357" s="419" t="s">
        <v>1180</v>
      </c>
      <c r="B357" s="418" t="s">
        <v>1189</v>
      </c>
      <c r="C357" s="419">
        <v>40</v>
      </c>
      <c r="D357" s="419">
        <v>0.3</v>
      </c>
      <c r="E357" s="419">
        <v>0.1</v>
      </c>
      <c r="F357" s="420">
        <v>9</v>
      </c>
    </row>
    <row r="358" spans="1:6" ht="12.75">
      <c r="A358" s="419" t="s">
        <v>1180</v>
      </c>
      <c r="B358" s="418" t="s">
        <v>1190</v>
      </c>
      <c r="C358" s="419">
        <v>28</v>
      </c>
      <c r="D358" s="419">
        <v>0</v>
      </c>
      <c r="E358" s="419">
        <v>0</v>
      </c>
      <c r="F358" s="420">
        <v>6.7</v>
      </c>
    </row>
    <row r="359" spans="1:6" ht="12.75">
      <c r="A359" s="419" t="s">
        <v>1180</v>
      </c>
      <c r="B359" s="418" t="s">
        <v>1191</v>
      </c>
      <c r="C359" s="419">
        <v>33</v>
      </c>
      <c r="D359" s="419">
        <v>0.4</v>
      </c>
      <c r="E359" s="419">
        <v>0.6</v>
      </c>
      <c r="F359" s="420">
        <v>2.3</v>
      </c>
    </row>
    <row r="360" spans="1:6" ht="12.75">
      <c r="A360" s="419" t="s">
        <v>1180</v>
      </c>
      <c r="B360" s="418" t="s">
        <v>1192</v>
      </c>
      <c r="C360" s="419">
        <v>19</v>
      </c>
      <c r="D360" s="419">
        <v>0.4</v>
      </c>
      <c r="E360" s="419">
        <v>0.3</v>
      </c>
      <c r="F360" s="420">
        <v>1.2</v>
      </c>
    </row>
    <row r="361" spans="1:6" ht="12.75">
      <c r="A361" s="419" t="s">
        <v>1180</v>
      </c>
      <c r="B361" s="418" t="s">
        <v>1193</v>
      </c>
      <c r="C361" s="419">
        <v>43</v>
      </c>
      <c r="D361" s="419">
        <v>0</v>
      </c>
      <c r="E361" s="419">
        <v>0</v>
      </c>
      <c r="F361" s="420">
        <v>10.4</v>
      </c>
    </row>
    <row r="362" spans="1:6" ht="12.75">
      <c r="A362" s="419" t="s">
        <v>1180</v>
      </c>
      <c r="B362" s="418" t="s">
        <v>1194</v>
      </c>
      <c r="C362" s="419">
        <v>29</v>
      </c>
      <c r="D362" s="419">
        <v>0</v>
      </c>
      <c r="E362" s="419">
        <v>0</v>
      </c>
      <c r="F362" s="420">
        <v>6.9</v>
      </c>
    </row>
    <row r="363" spans="1:6" ht="12.75">
      <c r="A363" s="419" t="s">
        <v>1180</v>
      </c>
      <c r="B363" s="418" t="s">
        <v>1195</v>
      </c>
      <c r="C363" s="419">
        <v>37</v>
      </c>
      <c r="D363" s="419">
        <v>0</v>
      </c>
      <c r="E363" s="419">
        <v>0</v>
      </c>
      <c r="F363" s="420">
        <v>8.9</v>
      </c>
    </row>
    <row r="364" spans="1:6" ht="12.75">
      <c r="A364" s="419" t="s">
        <v>1180</v>
      </c>
      <c r="B364" s="418" t="s">
        <v>1196</v>
      </c>
      <c r="C364" s="419">
        <v>16</v>
      </c>
      <c r="D364" s="419">
        <v>0.1</v>
      </c>
      <c r="E364" s="419">
        <v>0.1</v>
      </c>
      <c r="F364" s="420">
        <v>3.5</v>
      </c>
    </row>
    <row r="365" spans="1:6" ht="12.75">
      <c r="A365" s="419" t="s">
        <v>1197</v>
      </c>
      <c r="B365" s="418" t="s">
        <v>689</v>
      </c>
      <c r="C365" s="419">
        <v>24</v>
      </c>
      <c r="D365" s="419">
        <v>3.3</v>
      </c>
      <c r="E365" s="419">
        <v>0.2</v>
      </c>
      <c r="F365" s="420">
        <v>2.1</v>
      </c>
    </row>
    <row r="366" spans="1:6" ht="12.75">
      <c r="A366" s="419" t="s">
        <v>1197</v>
      </c>
      <c r="B366" s="418" t="s">
        <v>1198</v>
      </c>
      <c r="C366" s="419">
        <v>85</v>
      </c>
      <c r="D366" s="419">
        <v>2.5</v>
      </c>
      <c r="E366" s="419">
        <v>0.2</v>
      </c>
      <c r="F366" s="420">
        <v>18.4</v>
      </c>
    </row>
    <row r="367" spans="1:6" ht="12.75">
      <c r="A367" s="419" t="s">
        <v>1197</v>
      </c>
      <c r="B367" s="418" t="s">
        <v>278</v>
      </c>
      <c r="C367" s="419">
        <v>30</v>
      </c>
      <c r="D367" s="419">
        <v>1.3</v>
      </c>
      <c r="E367" s="419">
        <v>0.1</v>
      </c>
      <c r="F367" s="420">
        <v>5.9</v>
      </c>
    </row>
    <row r="368" spans="1:6" ht="12.75">
      <c r="A368" s="419" t="s">
        <v>1197</v>
      </c>
      <c r="B368" s="418" t="s">
        <v>690</v>
      </c>
      <c r="C368" s="419">
        <v>30</v>
      </c>
      <c r="D368" s="419">
        <v>1.5</v>
      </c>
      <c r="E368" s="419">
        <v>0.4</v>
      </c>
      <c r="F368" s="420">
        <v>5.3</v>
      </c>
    </row>
    <row r="369" spans="1:6" ht="12.75">
      <c r="A369" s="419" t="s">
        <v>1197</v>
      </c>
      <c r="B369" s="418" t="s">
        <v>1199</v>
      </c>
      <c r="C369" s="419">
        <v>31</v>
      </c>
      <c r="D369" s="419">
        <v>1.6</v>
      </c>
      <c r="E369" s="419">
        <v>0.2</v>
      </c>
      <c r="F369" s="420">
        <v>5.7</v>
      </c>
    </row>
    <row r="370" spans="1:6" ht="12.75">
      <c r="A370" s="419" t="s">
        <v>1197</v>
      </c>
      <c r="B370" s="418" t="s">
        <v>541</v>
      </c>
      <c r="C370" s="419">
        <v>16</v>
      </c>
      <c r="D370" s="419">
        <v>1.4</v>
      </c>
      <c r="E370" s="419">
        <v>0.3</v>
      </c>
      <c r="F370" s="420">
        <v>2</v>
      </c>
    </row>
    <row r="371" spans="1:6" ht="12.75">
      <c r="A371" s="419" t="s">
        <v>1197</v>
      </c>
      <c r="B371" s="418" t="s">
        <v>691</v>
      </c>
      <c r="C371" s="419">
        <v>133</v>
      </c>
      <c r="D371" s="419">
        <v>6.8</v>
      </c>
      <c r="E371" s="419">
        <v>0.1</v>
      </c>
      <c r="F371" s="420">
        <v>26.3</v>
      </c>
    </row>
    <row r="372" spans="1:6" ht="12.75">
      <c r="A372" s="419" t="s">
        <v>1197</v>
      </c>
      <c r="B372" s="418" t="s">
        <v>692</v>
      </c>
      <c r="C372" s="419">
        <v>38</v>
      </c>
      <c r="D372" s="419">
        <v>2.1</v>
      </c>
      <c r="E372" s="419">
        <v>0.2</v>
      </c>
      <c r="F372" s="420">
        <v>6.9</v>
      </c>
    </row>
    <row r="373" spans="1:6" ht="12.75">
      <c r="A373" s="419" t="s">
        <v>1197</v>
      </c>
      <c r="B373" s="418" t="s">
        <v>693</v>
      </c>
      <c r="C373" s="419">
        <v>29</v>
      </c>
      <c r="D373" s="419">
        <v>2.4</v>
      </c>
      <c r="E373" s="419">
        <v>0.4</v>
      </c>
      <c r="F373" s="420">
        <v>3.9</v>
      </c>
    </row>
    <row r="374" spans="1:6" ht="12.75">
      <c r="A374" s="419" t="s">
        <v>1197</v>
      </c>
      <c r="B374" s="418" t="s">
        <v>694</v>
      </c>
      <c r="C374" s="419">
        <v>34</v>
      </c>
      <c r="D374" s="419">
        <v>3.6</v>
      </c>
      <c r="E374" s="419">
        <v>0.3</v>
      </c>
      <c r="F374" s="420">
        <v>4.3</v>
      </c>
    </row>
    <row r="375" spans="1:6" ht="12.75">
      <c r="A375" s="419" t="s">
        <v>1197</v>
      </c>
      <c r="B375" s="418" t="s">
        <v>1200</v>
      </c>
      <c r="C375" s="419">
        <v>13</v>
      </c>
      <c r="D375" s="419">
        <v>0.7</v>
      </c>
      <c r="E375" s="419">
        <v>0.2</v>
      </c>
      <c r="F375" s="420">
        <v>1.9</v>
      </c>
    </row>
    <row r="376" spans="1:6" ht="12.75">
      <c r="A376" s="419" t="s">
        <v>1197</v>
      </c>
      <c r="B376" s="418" t="s">
        <v>1201</v>
      </c>
      <c r="C376" s="419">
        <v>127</v>
      </c>
      <c r="D376" s="419">
        <v>4.7</v>
      </c>
      <c r="E376" s="419">
        <v>1.6</v>
      </c>
      <c r="F376" s="420">
        <v>23.6</v>
      </c>
    </row>
    <row r="377" spans="1:6" ht="12.75">
      <c r="A377" s="419" t="s">
        <v>1197</v>
      </c>
      <c r="B377" s="418" t="s">
        <v>668</v>
      </c>
      <c r="C377" s="419">
        <v>333</v>
      </c>
      <c r="D377" s="419">
        <v>26</v>
      </c>
      <c r="E377" s="419">
        <v>1.9</v>
      </c>
      <c r="F377" s="420">
        <v>53</v>
      </c>
    </row>
    <row r="378" spans="1:6" ht="12.75">
      <c r="A378" s="419" t="s">
        <v>1197</v>
      </c>
      <c r="B378" s="418" t="s">
        <v>1202</v>
      </c>
      <c r="C378" s="419">
        <v>224</v>
      </c>
      <c r="D378" s="419">
        <v>0.2</v>
      </c>
      <c r="E378" s="419">
        <v>21.9</v>
      </c>
      <c r="F378" s="420">
        <v>6.5</v>
      </c>
    </row>
    <row r="379" spans="1:6" ht="12.75">
      <c r="A379" s="419" t="s">
        <v>1197</v>
      </c>
      <c r="B379" s="418" t="s">
        <v>695</v>
      </c>
      <c r="C379" s="419">
        <v>25</v>
      </c>
      <c r="D379" s="419">
        <v>1.3</v>
      </c>
      <c r="E379" s="419">
        <v>0.2</v>
      </c>
      <c r="F379" s="420">
        <v>4.8</v>
      </c>
    </row>
    <row r="380" spans="1:6" ht="12.75">
      <c r="A380" s="419" t="s">
        <v>1197</v>
      </c>
      <c r="B380" s="418" t="s">
        <v>671</v>
      </c>
      <c r="C380" s="419">
        <v>22</v>
      </c>
      <c r="D380" s="419">
        <v>1</v>
      </c>
      <c r="E380" s="419">
        <v>0.2</v>
      </c>
      <c r="F380" s="420">
        <v>4</v>
      </c>
    </row>
    <row r="381" spans="1:6" ht="12.75">
      <c r="A381" s="419" t="s">
        <v>1197</v>
      </c>
      <c r="B381" s="418" t="s">
        <v>1203</v>
      </c>
      <c r="C381" s="419">
        <v>18</v>
      </c>
      <c r="D381" s="419">
        <v>2.3</v>
      </c>
      <c r="E381" s="419">
        <v>0.3</v>
      </c>
      <c r="F381" s="420">
        <v>1.8</v>
      </c>
    </row>
    <row r="382" spans="1:6" ht="12.75">
      <c r="A382" s="419" t="s">
        <v>1197</v>
      </c>
      <c r="B382" s="418" t="s">
        <v>1204</v>
      </c>
      <c r="C382" s="419">
        <v>30</v>
      </c>
      <c r="D382" s="419">
        <v>1.2</v>
      </c>
      <c r="E382" s="419">
        <v>0.1</v>
      </c>
      <c r="F382" s="420">
        <v>6.2</v>
      </c>
    </row>
    <row r="383" spans="1:6" ht="12.75">
      <c r="A383" s="419" t="s">
        <v>1197</v>
      </c>
      <c r="B383" s="418" t="s">
        <v>696</v>
      </c>
      <c r="C383" s="419">
        <v>36</v>
      </c>
      <c r="D383" s="419">
        <v>2.2</v>
      </c>
      <c r="E383" s="419">
        <v>0.3</v>
      </c>
      <c r="F383" s="420">
        <v>6.3</v>
      </c>
    </row>
    <row r="384" spans="1:6" ht="12.75">
      <c r="A384" s="419" t="s">
        <v>1197</v>
      </c>
      <c r="B384" s="418" t="s">
        <v>288</v>
      </c>
      <c r="C384" s="419">
        <v>18</v>
      </c>
      <c r="D384" s="419">
        <v>1.2</v>
      </c>
      <c r="E384" s="419">
        <v>0.1</v>
      </c>
      <c r="F384" s="420">
        <v>2.2</v>
      </c>
    </row>
    <row r="385" spans="1:6" ht="12.75">
      <c r="A385" s="419" t="s">
        <v>1197</v>
      </c>
      <c r="B385" s="418" t="s">
        <v>669</v>
      </c>
      <c r="C385" s="419">
        <v>35</v>
      </c>
      <c r="D385" s="419">
        <v>1.2</v>
      </c>
      <c r="E385" s="419">
        <v>0.2</v>
      </c>
      <c r="F385" s="420">
        <v>8.1</v>
      </c>
    </row>
    <row r="386" spans="1:6" ht="12.75">
      <c r="A386" s="419" t="s">
        <v>1197</v>
      </c>
      <c r="B386" s="418" t="s">
        <v>542</v>
      </c>
      <c r="C386" s="419">
        <v>23</v>
      </c>
      <c r="D386" s="419">
        <v>2.4</v>
      </c>
      <c r="E386" s="419">
        <v>0.5</v>
      </c>
      <c r="F386" s="420">
        <v>2.3</v>
      </c>
    </row>
    <row r="387" spans="1:6" ht="12.75">
      <c r="A387" s="419" t="s">
        <v>1197</v>
      </c>
      <c r="B387" s="418" t="s">
        <v>698</v>
      </c>
      <c r="C387" s="419">
        <v>16</v>
      </c>
      <c r="D387" s="419">
        <v>2</v>
      </c>
      <c r="E387" s="419">
        <v>0.1</v>
      </c>
      <c r="F387" s="420">
        <v>1.8</v>
      </c>
    </row>
    <row r="388" spans="1:6" ht="12.75">
      <c r="A388" s="419" t="s">
        <v>1197</v>
      </c>
      <c r="B388" s="418" t="s">
        <v>543</v>
      </c>
      <c r="C388" s="419">
        <v>77</v>
      </c>
      <c r="D388" s="419">
        <v>1.5</v>
      </c>
      <c r="E388" s="419">
        <v>0.6</v>
      </c>
      <c r="F388" s="420">
        <v>16.5</v>
      </c>
    </row>
    <row r="389" spans="1:6" ht="12.75">
      <c r="A389" s="419" t="s">
        <v>1197</v>
      </c>
      <c r="B389" s="418" t="s">
        <v>1205</v>
      </c>
      <c r="C389" s="419">
        <v>338</v>
      </c>
      <c r="D389" s="419">
        <v>22.3</v>
      </c>
      <c r="E389" s="419">
        <v>1</v>
      </c>
      <c r="F389" s="420">
        <v>57.9</v>
      </c>
    </row>
    <row r="390" spans="1:6" ht="12.75">
      <c r="A390" s="419" t="s">
        <v>1197</v>
      </c>
      <c r="B390" s="418" t="s">
        <v>1206</v>
      </c>
      <c r="C390" s="419">
        <v>30</v>
      </c>
      <c r="D390" s="419">
        <v>1.1</v>
      </c>
      <c r="E390" s="419">
        <v>0.1</v>
      </c>
      <c r="F390" s="420">
        <v>6.1</v>
      </c>
    </row>
    <row r="391" spans="1:6" ht="12.75">
      <c r="A391" s="419" t="s">
        <v>1197</v>
      </c>
      <c r="B391" s="418" t="s">
        <v>545</v>
      </c>
      <c r="C391" s="419">
        <v>15</v>
      </c>
      <c r="D391" s="419">
        <v>1</v>
      </c>
      <c r="E391" s="419">
        <v>0.1</v>
      </c>
      <c r="F391" s="420">
        <v>1.7</v>
      </c>
    </row>
    <row r="392" spans="1:6" ht="12.75">
      <c r="A392" s="419" t="s">
        <v>1197</v>
      </c>
      <c r="B392" s="418" t="s">
        <v>546</v>
      </c>
      <c r="C392" s="419">
        <v>39</v>
      </c>
      <c r="D392" s="419">
        <v>1.2</v>
      </c>
      <c r="E392" s="419">
        <v>0.1</v>
      </c>
      <c r="F392" s="420">
        <v>8.3</v>
      </c>
    </row>
    <row r="393" spans="1:6" ht="12.75">
      <c r="A393" s="419" t="s">
        <v>1197</v>
      </c>
      <c r="B393" s="418" t="s">
        <v>664</v>
      </c>
      <c r="C393" s="419">
        <v>40</v>
      </c>
      <c r="D393" s="419">
        <v>2.6</v>
      </c>
      <c r="E393" s="419">
        <v>0.3</v>
      </c>
      <c r="F393" s="420">
        <v>6.8</v>
      </c>
    </row>
    <row r="394" spans="1:6" ht="12.75">
      <c r="A394" s="419" t="s">
        <v>1197</v>
      </c>
      <c r="B394" s="418" t="s">
        <v>663</v>
      </c>
      <c r="C394" s="419">
        <v>88</v>
      </c>
      <c r="D394" s="419">
        <v>7</v>
      </c>
      <c r="E394" s="419">
        <v>0.4</v>
      </c>
      <c r="F394" s="420">
        <v>14</v>
      </c>
    </row>
    <row r="395" spans="1:6" ht="12.75">
      <c r="A395" s="419" t="s">
        <v>1197</v>
      </c>
      <c r="B395" s="418" t="s">
        <v>548</v>
      </c>
      <c r="C395" s="419">
        <v>20</v>
      </c>
      <c r="D395" s="419">
        <v>1.2</v>
      </c>
      <c r="E395" s="419">
        <v>0.3</v>
      </c>
      <c r="F395" s="420">
        <v>3</v>
      </c>
    </row>
    <row r="396" spans="1:6" ht="12.75">
      <c r="A396" s="419" t="s">
        <v>1209</v>
      </c>
      <c r="B396" s="418" t="s">
        <v>688</v>
      </c>
      <c r="C396" s="419">
        <v>900</v>
      </c>
      <c r="D396" s="419">
        <v>0</v>
      </c>
      <c r="E396" s="419">
        <v>99.6</v>
      </c>
      <c r="F396" s="420">
        <v>0</v>
      </c>
    </row>
    <row r="397" spans="1:6" ht="12.75">
      <c r="A397" s="419" t="s">
        <v>1209</v>
      </c>
      <c r="B397" s="418" t="s">
        <v>1210</v>
      </c>
      <c r="C397" s="419">
        <v>429</v>
      </c>
      <c r="D397" s="419">
        <v>0.2</v>
      </c>
      <c r="E397" s="419">
        <v>48</v>
      </c>
      <c r="F397" s="420">
        <v>0.3</v>
      </c>
    </row>
    <row r="398" spans="1:6" ht="12.75">
      <c r="A398" s="419" t="s">
        <v>1209</v>
      </c>
      <c r="B398" s="418" t="s">
        <v>1211</v>
      </c>
      <c r="C398" s="419">
        <v>353</v>
      </c>
      <c r="D398" s="419">
        <v>0</v>
      </c>
      <c r="E398" s="419">
        <v>40</v>
      </c>
      <c r="F398" s="420">
        <v>0</v>
      </c>
    </row>
    <row r="399" spans="1:6" ht="12.75">
      <c r="A399" s="419" t="s">
        <v>1209</v>
      </c>
      <c r="B399" s="418" t="s">
        <v>1212</v>
      </c>
      <c r="C399" s="419">
        <v>424</v>
      </c>
      <c r="D399" s="419">
        <v>0</v>
      </c>
      <c r="E399" s="419">
        <v>48</v>
      </c>
      <c r="F399" s="420">
        <v>0.1</v>
      </c>
    </row>
    <row r="400" spans="1:6" ht="12.75">
      <c r="A400" s="419" t="s">
        <v>1209</v>
      </c>
      <c r="B400" s="418" t="s">
        <v>1213</v>
      </c>
      <c r="C400" s="419">
        <v>328</v>
      </c>
      <c r="D400" s="419">
        <v>3.2</v>
      </c>
      <c r="E400" s="419">
        <v>36</v>
      </c>
      <c r="F400" s="420">
        <v>3.2</v>
      </c>
    </row>
    <row r="401" spans="1:6" ht="12.75">
      <c r="A401" s="419" t="s">
        <v>1209</v>
      </c>
      <c r="B401" s="418" t="s">
        <v>1214</v>
      </c>
      <c r="C401" s="419">
        <v>529</v>
      </c>
      <c r="D401" s="419">
        <v>0</v>
      </c>
      <c r="E401" s="419">
        <v>60</v>
      </c>
      <c r="F401" s="420">
        <v>0</v>
      </c>
    </row>
    <row r="402" spans="1:6" ht="12.75">
      <c r="A402" s="419" t="s">
        <v>1209</v>
      </c>
      <c r="B402" s="418" t="s">
        <v>1215</v>
      </c>
      <c r="C402" s="419">
        <v>353</v>
      </c>
      <c r="D402" s="419">
        <v>0</v>
      </c>
      <c r="E402" s="419">
        <v>40</v>
      </c>
      <c r="F402" s="420">
        <v>0</v>
      </c>
    </row>
    <row r="403" spans="1:6" ht="12.75">
      <c r="A403" s="419" t="s">
        <v>1209</v>
      </c>
      <c r="B403" s="418" t="s">
        <v>1216</v>
      </c>
      <c r="C403" s="419">
        <v>220</v>
      </c>
      <c r="D403" s="419">
        <v>0</v>
      </c>
      <c r="E403" s="419">
        <v>25</v>
      </c>
      <c r="F403" s="420">
        <v>0</v>
      </c>
    </row>
    <row r="404" spans="1:6" ht="12.75">
      <c r="A404" s="419" t="s">
        <v>1209</v>
      </c>
      <c r="B404" s="418" t="s">
        <v>1217</v>
      </c>
      <c r="C404" s="419">
        <v>352</v>
      </c>
      <c r="D404" s="419">
        <v>0</v>
      </c>
      <c r="E404" s="419">
        <v>40</v>
      </c>
      <c r="F404" s="420">
        <v>0</v>
      </c>
    </row>
    <row r="405" spans="1:6" ht="12.75">
      <c r="A405" s="419" t="s">
        <v>1209</v>
      </c>
      <c r="B405" s="418" t="s">
        <v>1218</v>
      </c>
      <c r="C405" s="419">
        <v>618</v>
      </c>
      <c r="D405" s="419">
        <v>0</v>
      </c>
      <c r="E405" s="419">
        <v>70</v>
      </c>
      <c r="F405" s="420">
        <v>0.4</v>
      </c>
    </row>
    <row r="406" spans="1:6" ht="12.75">
      <c r="A406" s="419" t="s">
        <v>1209</v>
      </c>
      <c r="B406" s="418" t="s">
        <v>1219</v>
      </c>
      <c r="C406" s="419">
        <v>928</v>
      </c>
      <c r="D406" s="419">
        <v>0</v>
      </c>
      <c r="E406" s="419">
        <v>99</v>
      </c>
      <c r="F406" s="420">
        <v>0</v>
      </c>
    </row>
    <row r="407" spans="1:6" ht="12.75">
      <c r="A407" s="419" t="s">
        <v>1209</v>
      </c>
      <c r="B407" s="418" t="s">
        <v>1220</v>
      </c>
      <c r="C407" s="419">
        <v>820</v>
      </c>
      <c r="D407" s="419">
        <v>0</v>
      </c>
      <c r="E407" s="419">
        <v>91</v>
      </c>
      <c r="F407" s="420">
        <v>0</v>
      </c>
    </row>
    <row r="408" spans="1:6" ht="13.5" thickBot="1">
      <c r="A408" s="422" t="s">
        <v>1209</v>
      </c>
      <c r="B408" s="421" t="s">
        <v>529</v>
      </c>
      <c r="C408" s="422">
        <v>827</v>
      </c>
      <c r="D408" s="422">
        <v>0</v>
      </c>
      <c r="E408" s="422">
        <v>99</v>
      </c>
      <c r="F408" s="423">
        <v>0</v>
      </c>
    </row>
  </sheetData>
  <sheetProtection/>
  <hyperlinks>
    <hyperlink ref="J2" r:id="rId1" display="http://www.hoxa.hu/?p1=tapanyag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36"/>
  <sheetViews>
    <sheetView zoomScalePageLayoutView="0" workbookViewId="0" topLeftCell="A1">
      <pane ySplit="1" topLeftCell="A206" activePane="bottomLeft" state="frozen"/>
      <selection pane="topLeft" activeCell="A1" sqref="A1"/>
      <selection pane="bottomLeft" activeCell="A2" sqref="A2:IV2"/>
    </sheetView>
  </sheetViews>
  <sheetFormatPr defaultColWidth="9.00390625" defaultRowHeight="12.75"/>
  <cols>
    <col min="1" max="1" width="11.875" style="0" customWidth="1"/>
    <col min="2" max="2" width="63.125" style="0" customWidth="1"/>
    <col min="3" max="3" width="8.00390625" style="0" customWidth="1"/>
  </cols>
  <sheetData>
    <row r="1" spans="1:3" ht="30" customHeight="1" thickBot="1">
      <c r="A1" s="499" t="s">
        <v>1495</v>
      </c>
      <c r="B1" s="499" t="s">
        <v>734</v>
      </c>
      <c r="C1" s="499" t="s">
        <v>1496</v>
      </c>
    </row>
    <row r="2" spans="1:3" ht="12.75">
      <c r="A2" s="416" t="s">
        <v>1497</v>
      </c>
      <c r="B2" s="416" t="s">
        <v>1498</v>
      </c>
      <c r="C2" s="500">
        <v>2</v>
      </c>
    </row>
    <row r="3" spans="1:3" ht="12.75">
      <c r="A3" s="419" t="s">
        <v>1497</v>
      </c>
      <c r="B3" s="419" t="s">
        <v>1499</v>
      </c>
      <c r="C3" s="500">
        <v>3</v>
      </c>
    </row>
    <row r="4" spans="1:3" ht="12.75">
      <c r="A4" s="419" t="s">
        <v>1497</v>
      </c>
      <c r="B4" s="419" t="s">
        <v>1500</v>
      </c>
      <c r="C4" s="500">
        <v>2</v>
      </c>
    </row>
    <row r="5" spans="1:3" ht="12.75">
      <c r="A5" s="419" t="s">
        <v>1497</v>
      </c>
      <c r="B5" s="419" t="s">
        <v>1501</v>
      </c>
      <c r="C5" s="500">
        <v>2</v>
      </c>
    </row>
    <row r="6" spans="1:3" ht="12.75">
      <c r="A6" s="419" t="s">
        <v>1497</v>
      </c>
      <c r="B6" s="419" t="s">
        <v>1502</v>
      </c>
      <c r="C6" s="500">
        <v>2</v>
      </c>
    </row>
    <row r="7" spans="1:3" ht="12.75">
      <c r="A7" s="419" t="s">
        <v>1497</v>
      </c>
      <c r="B7" s="419" t="s">
        <v>1503</v>
      </c>
      <c r="C7" s="500">
        <v>2</v>
      </c>
    </row>
    <row r="8" spans="1:3" ht="12.75">
      <c r="A8" s="419" t="s">
        <v>1497</v>
      </c>
      <c r="B8" s="419" t="s">
        <v>1504</v>
      </c>
      <c r="C8" s="500">
        <v>2</v>
      </c>
    </row>
    <row r="9" spans="1:3" ht="12.75">
      <c r="A9" s="419" t="s">
        <v>1497</v>
      </c>
      <c r="B9" s="419" t="s">
        <v>1505</v>
      </c>
      <c r="C9" s="500">
        <v>2</v>
      </c>
    </row>
    <row r="10" spans="1:3" ht="12.75">
      <c r="A10" s="419" t="s">
        <v>1497</v>
      </c>
      <c r="B10" s="419" t="s">
        <v>1506</v>
      </c>
      <c r="C10" s="500">
        <v>3</v>
      </c>
    </row>
    <row r="11" spans="1:3" ht="12.75">
      <c r="A11" s="419" t="s">
        <v>1497</v>
      </c>
      <c r="B11" s="419" t="s">
        <v>1507</v>
      </c>
      <c r="C11" s="500">
        <v>3</v>
      </c>
    </row>
    <row r="12" spans="1:3" ht="12.75">
      <c r="A12" s="419" t="s">
        <v>1497</v>
      </c>
      <c r="B12" s="419" t="s">
        <v>1508</v>
      </c>
      <c r="C12" s="500">
        <v>3</v>
      </c>
    </row>
    <row r="13" spans="1:3" ht="12.75">
      <c r="A13" s="419" t="s">
        <v>1497</v>
      </c>
      <c r="B13" s="419" t="s">
        <v>1509</v>
      </c>
      <c r="C13" s="500">
        <v>3</v>
      </c>
    </row>
    <row r="14" spans="1:3" ht="12.75">
      <c r="A14" s="419" t="s">
        <v>1497</v>
      </c>
      <c r="B14" s="419" t="s">
        <v>1510</v>
      </c>
      <c r="C14" s="500">
        <v>3</v>
      </c>
    </row>
    <row r="15" spans="1:3" ht="12.75">
      <c r="A15" s="419" t="s">
        <v>1497</v>
      </c>
      <c r="B15" s="419" t="s">
        <v>1511</v>
      </c>
      <c r="C15" s="500">
        <v>3</v>
      </c>
    </row>
    <row r="16" spans="1:3" ht="12.75">
      <c r="A16" s="419" t="s">
        <v>1497</v>
      </c>
      <c r="B16" s="419" t="s">
        <v>1512</v>
      </c>
      <c r="C16" s="500">
        <v>3</v>
      </c>
    </row>
    <row r="17" spans="1:3" ht="12.75">
      <c r="A17" s="419" t="s">
        <v>1497</v>
      </c>
      <c r="B17" s="419" t="s">
        <v>1513</v>
      </c>
      <c r="C17" s="500">
        <v>3</v>
      </c>
    </row>
    <row r="18" spans="1:3" ht="12.75">
      <c r="A18" s="419" t="s">
        <v>1497</v>
      </c>
      <c r="B18" s="419" t="s">
        <v>1514</v>
      </c>
      <c r="C18" s="500">
        <v>3</v>
      </c>
    </row>
    <row r="19" spans="1:3" ht="12.75">
      <c r="A19" s="419" t="s">
        <v>1497</v>
      </c>
      <c r="B19" s="419" t="s">
        <v>1515</v>
      </c>
      <c r="C19" s="500">
        <v>3</v>
      </c>
    </row>
    <row r="20" spans="1:3" ht="12.75">
      <c r="A20" s="419" t="s">
        <v>1497</v>
      </c>
      <c r="B20" s="419" t="s">
        <v>1516</v>
      </c>
      <c r="C20" s="500">
        <v>3</v>
      </c>
    </row>
    <row r="21" spans="1:3" ht="12.75">
      <c r="A21" s="419" t="s">
        <v>1497</v>
      </c>
      <c r="B21" s="419" t="s">
        <v>1517</v>
      </c>
      <c r="C21" s="500">
        <v>3</v>
      </c>
    </row>
    <row r="22" spans="1:3" ht="12.75">
      <c r="A22" s="419" t="s">
        <v>1497</v>
      </c>
      <c r="B22" s="419" t="s">
        <v>1518</v>
      </c>
      <c r="C22" s="500">
        <v>3</v>
      </c>
    </row>
    <row r="23" spans="1:3" ht="12.75">
      <c r="A23" s="419" t="s">
        <v>1497</v>
      </c>
      <c r="B23" s="419" t="s">
        <v>1519</v>
      </c>
      <c r="C23" s="500">
        <v>3</v>
      </c>
    </row>
    <row r="24" spans="1:3" ht="12.75">
      <c r="A24" s="419" t="s">
        <v>1497</v>
      </c>
      <c r="B24" s="419" t="s">
        <v>1520</v>
      </c>
      <c r="C24" s="500">
        <v>3</v>
      </c>
    </row>
    <row r="25" spans="1:3" ht="12.75">
      <c r="A25" s="419" t="s">
        <v>1497</v>
      </c>
      <c r="B25" s="419" t="s">
        <v>1521</v>
      </c>
      <c r="C25" s="500">
        <v>3</v>
      </c>
    </row>
    <row r="26" spans="1:3" ht="12.75">
      <c r="A26" s="419" t="s">
        <v>1497</v>
      </c>
      <c r="B26" s="419" t="s">
        <v>1522</v>
      </c>
      <c r="C26" s="500">
        <v>3</v>
      </c>
    </row>
    <row r="27" spans="1:3" ht="12.75">
      <c r="A27" s="419" t="s">
        <v>1497</v>
      </c>
      <c r="B27" s="419" t="s">
        <v>1523</v>
      </c>
      <c r="C27" s="500">
        <v>3</v>
      </c>
    </row>
    <row r="28" spans="1:3" ht="12.75">
      <c r="A28" s="419" t="s">
        <v>1497</v>
      </c>
      <c r="B28" s="419" t="s">
        <v>1524</v>
      </c>
      <c r="C28" s="500">
        <v>3</v>
      </c>
    </row>
    <row r="29" spans="1:3" ht="12.75">
      <c r="A29" s="419" t="s">
        <v>1497</v>
      </c>
      <c r="B29" s="419" t="s">
        <v>1525</v>
      </c>
      <c r="C29" s="500">
        <v>3</v>
      </c>
    </row>
    <row r="30" spans="1:3" ht="12.75">
      <c r="A30" s="419" t="s">
        <v>1497</v>
      </c>
      <c r="B30" s="419" t="s">
        <v>1526</v>
      </c>
      <c r="C30" s="500">
        <v>3</v>
      </c>
    </row>
    <row r="31" spans="1:3" ht="12.75">
      <c r="A31" s="419" t="s">
        <v>1497</v>
      </c>
      <c r="B31" s="419" t="s">
        <v>1527</v>
      </c>
      <c r="C31" s="500">
        <v>3</v>
      </c>
    </row>
    <row r="32" spans="1:3" ht="12.75">
      <c r="A32" s="419" t="s">
        <v>1497</v>
      </c>
      <c r="B32" s="419" t="s">
        <v>1528</v>
      </c>
      <c r="C32" s="500">
        <v>3</v>
      </c>
    </row>
    <row r="33" spans="1:3" ht="12.75">
      <c r="A33" s="419" t="s">
        <v>1529</v>
      </c>
      <c r="B33" s="419" t="s">
        <v>1530</v>
      </c>
      <c r="C33" s="500">
        <v>3</v>
      </c>
    </row>
    <row r="34" spans="1:3" ht="12.75">
      <c r="A34" s="419" t="s">
        <v>1529</v>
      </c>
      <c r="B34" s="419" t="s">
        <v>1531</v>
      </c>
      <c r="C34" s="500">
        <v>3</v>
      </c>
    </row>
    <row r="35" spans="1:3" ht="12.75">
      <c r="A35" s="419" t="s">
        <v>1529</v>
      </c>
      <c r="B35" s="419" t="s">
        <v>1532</v>
      </c>
      <c r="C35" s="500">
        <v>3</v>
      </c>
    </row>
    <row r="36" spans="1:3" ht="12.75">
      <c r="A36" s="419" t="s">
        <v>1529</v>
      </c>
      <c r="B36" s="419" t="s">
        <v>1533</v>
      </c>
      <c r="C36" s="500">
        <v>1</v>
      </c>
    </row>
    <row r="37" spans="1:3" ht="12.75">
      <c r="A37" s="419" t="s">
        <v>1529</v>
      </c>
      <c r="B37" s="419" t="s">
        <v>1534</v>
      </c>
      <c r="C37" s="500">
        <v>2</v>
      </c>
    </row>
    <row r="38" spans="1:3" ht="12.75">
      <c r="A38" s="419" t="s">
        <v>1529</v>
      </c>
      <c r="B38" s="419" t="s">
        <v>1535</v>
      </c>
      <c r="C38" s="500">
        <v>3</v>
      </c>
    </row>
    <row r="39" spans="1:3" ht="12.75">
      <c r="A39" s="419" t="s">
        <v>1529</v>
      </c>
      <c r="B39" s="419" t="s">
        <v>1536</v>
      </c>
      <c r="C39" s="500">
        <v>3</v>
      </c>
    </row>
    <row r="40" spans="1:3" ht="12.75">
      <c r="A40" s="419" t="s">
        <v>1529</v>
      </c>
      <c r="B40" s="419" t="s">
        <v>1537</v>
      </c>
      <c r="C40" s="500">
        <v>3</v>
      </c>
    </row>
    <row r="41" spans="1:3" ht="12.75">
      <c r="A41" s="419" t="s">
        <v>1529</v>
      </c>
      <c r="B41" s="419" t="s">
        <v>1538</v>
      </c>
      <c r="C41" s="500">
        <v>1</v>
      </c>
    </row>
    <row r="42" spans="1:3" ht="12.75">
      <c r="A42" s="419" t="s">
        <v>1529</v>
      </c>
      <c r="B42" s="419" t="s">
        <v>1539</v>
      </c>
      <c r="C42" s="500">
        <v>3</v>
      </c>
    </row>
    <row r="43" spans="1:3" ht="12.75">
      <c r="A43" s="419" t="s">
        <v>1529</v>
      </c>
      <c r="B43" s="419" t="s">
        <v>1540</v>
      </c>
      <c r="C43" s="500">
        <v>1</v>
      </c>
    </row>
    <row r="44" spans="1:3" ht="12.75">
      <c r="A44" s="419" t="s">
        <v>1529</v>
      </c>
      <c r="B44" s="419" t="s">
        <v>1541</v>
      </c>
      <c r="C44" s="500">
        <v>2</v>
      </c>
    </row>
    <row r="45" spans="1:3" ht="12.75">
      <c r="A45" s="419" t="s">
        <v>1529</v>
      </c>
      <c r="B45" s="419" t="s">
        <v>1542</v>
      </c>
      <c r="C45" s="500">
        <v>2</v>
      </c>
    </row>
    <row r="46" spans="1:3" ht="12.75">
      <c r="A46" s="419" t="s">
        <v>1529</v>
      </c>
      <c r="B46" s="419" t="s">
        <v>1543</v>
      </c>
      <c r="C46" s="500">
        <v>1</v>
      </c>
    </row>
    <row r="47" spans="1:3" ht="12.75">
      <c r="A47" s="419" t="s">
        <v>1529</v>
      </c>
      <c r="B47" s="419" t="s">
        <v>1544</v>
      </c>
      <c r="C47" s="500">
        <v>2</v>
      </c>
    </row>
    <row r="48" spans="1:3" ht="12.75">
      <c r="A48" s="419" t="s">
        <v>1529</v>
      </c>
      <c r="B48" s="419" t="s">
        <v>1545</v>
      </c>
      <c r="C48" s="500">
        <v>1</v>
      </c>
    </row>
    <row r="49" spans="1:3" ht="12.75">
      <c r="A49" s="419" t="s">
        <v>1529</v>
      </c>
      <c r="B49" s="419" t="s">
        <v>1546</v>
      </c>
      <c r="C49" s="500">
        <v>1</v>
      </c>
    </row>
    <row r="50" spans="1:3" ht="12.75">
      <c r="A50" s="419" t="s">
        <v>1529</v>
      </c>
      <c r="B50" s="419" t="s">
        <v>1547</v>
      </c>
      <c r="C50" s="500">
        <v>1</v>
      </c>
    </row>
    <row r="51" spans="1:3" ht="12.75">
      <c r="A51" s="419" t="s">
        <v>1529</v>
      </c>
      <c r="B51" s="419" t="s">
        <v>1548</v>
      </c>
      <c r="C51" s="500">
        <v>1</v>
      </c>
    </row>
    <row r="52" spans="1:3" ht="12.75">
      <c r="A52" s="419" t="s">
        <v>1529</v>
      </c>
      <c r="B52" s="419" t="s">
        <v>1549</v>
      </c>
      <c r="C52" s="500">
        <v>2</v>
      </c>
    </row>
    <row r="53" spans="1:3" ht="12.75">
      <c r="A53" s="419" t="s">
        <v>1529</v>
      </c>
      <c r="B53" s="419" t="s">
        <v>1550</v>
      </c>
      <c r="C53" s="500">
        <v>1</v>
      </c>
    </row>
    <row r="54" spans="1:3" ht="12.75">
      <c r="A54" s="419" t="s">
        <v>1529</v>
      </c>
      <c r="B54" s="419" t="s">
        <v>1551</v>
      </c>
      <c r="C54" s="500">
        <v>1</v>
      </c>
    </row>
    <row r="55" spans="1:3" ht="12.75">
      <c r="A55" s="419" t="s">
        <v>1529</v>
      </c>
      <c r="B55" s="419" t="s">
        <v>1552</v>
      </c>
      <c r="C55" s="500">
        <v>1</v>
      </c>
    </row>
    <row r="56" spans="1:3" ht="12.75">
      <c r="A56" s="419" t="s">
        <v>1529</v>
      </c>
      <c r="B56" s="419" t="s">
        <v>1553</v>
      </c>
      <c r="C56" s="500">
        <v>2</v>
      </c>
    </row>
    <row r="57" spans="1:3" ht="12.75">
      <c r="A57" s="419" t="s">
        <v>1529</v>
      </c>
      <c r="B57" s="419" t="s">
        <v>1554</v>
      </c>
      <c r="C57" s="500">
        <v>3</v>
      </c>
    </row>
    <row r="58" spans="1:3" ht="12.75">
      <c r="A58" s="419" t="s">
        <v>1529</v>
      </c>
      <c r="B58" s="419" t="s">
        <v>1555</v>
      </c>
      <c r="C58" s="500">
        <v>3</v>
      </c>
    </row>
    <row r="59" spans="1:3" ht="12.75">
      <c r="A59" s="419" t="s">
        <v>1529</v>
      </c>
      <c r="B59" s="419" t="s">
        <v>1556</v>
      </c>
      <c r="C59" s="500">
        <v>3</v>
      </c>
    </row>
    <row r="60" spans="1:3" ht="12.75">
      <c r="A60" s="419" t="s">
        <v>1529</v>
      </c>
      <c r="B60" s="419" t="s">
        <v>1557</v>
      </c>
      <c r="C60" s="500">
        <v>2</v>
      </c>
    </row>
    <row r="61" spans="1:3" ht="12.75">
      <c r="A61" s="419" t="s">
        <v>1529</v>
      </c>
      <c r="B61" s="419" t="s">
        <v>1558</v>
      </c>
      <c r="C61" s="500">
        <v>1</v>
      </c>
    </row>
    <row r="62" spans="1:3" ht="12.75">
      <c r="A62" s="419" t="s">
        <v>1529</v>
      </c>
      <c r="B62" s="419" t="s">
        <v>1559</v>
      </c>
      <c r="C62" s="500">
        <v>3</v>
      </c>
    </row>
    <row r="63" spans="1:3" ht="12.75">
      <c r="A63" s="419" t="s">
        <v>1529</v>
      </c>
      <c r="B63" s="419" t="s">
        <v>1560</v>
      </c>
      <c r="C63" s="500">
        <v>3</v>
      </c>
    </row>
    <row r="64" spans="1:3" ht="12.75">
      <c r="A64" s="419" t="s">
        <v>1529</v>
      </c>
      <c r="B64" s="419" t="s">
        <v>1561</v>
      </c>
      <c r="C64" s="500">
        <v>2</v>
      </c>
    </row>
    <row r="65" spans="1:3" ht="12.75">
      <c r="A65" s="419" t="s">
        <v>1529</v>
      </c>
      <c r="B65" s="419" t="s">
        <v>1562</v>
      </c>
      <c r="C65" s="500">
        <v>3</v>
      </c>
    </row>
    <row r="66" spans="1:3" ht="12.75">
      <c r="A66" s="419" t="s">
        <v>1529</v>
      </c>
      <c r="B66" s="419" t="s">
        <v>1563</v>
      </c>
      <c r="C66" s="500">
        <v>2</v>
      </c>
    </row>
    <row r="67" spans="1:3" ht="12.75">
      <c r="A67" s="419" t="s">
        <v>1529</v>
      </c>
      <c r="B67" s="419" t="s">
        <v>1564</v>
      </c>
      <c r="C67" s="500">
        <v>2</v>
      </c>
    </row>
    <row r="68" spans="1:3" ht="12.75">
      <c r="A68" s="419" t="s">
        <v>1529</v>
      </c>
      <c r="B68" s="419" t="s">
        <v>1565</v>
      </c>
      <c r="C68" s="500">
        <v>1</v>
      </c>
    </row>
    <row r="69" spans="1:3" ht="12.75">
      <c r="A69" s="419" t="s">
        <v>1529</v>
      </c>
      <c r="B69" s="419" t="s">
        <v>1566</v>
      </c>
      <c r="C69" s="500">
        <v>3</v>
      </c>
    </row>
    <row r="70" spans="1:3" ht="12.75">
      <c r="A70" s="419" t="s">
        <v>1529</v>
      </c>
      <c r="B70" s="419" t="s">
        <v>1567</v>
      </c>
      <c r="C70" s="500">
        <v>1</v>
      </c>
    </row>
    <row r="71" spans="1:3" ht="12.75">
      <c r="A71" s="419" t="s">
        <v>1529</v>
      </c>
      <c r="B71" s="419" t="s">
        <v>1568</v>
      </c>
      <c r="C71" s="500">
        <v>1</v>
      </c>
    </row>
    <row r="72" spans="1:3" ht="12.75">
      <c r="A72" s="419" t="s">
        <v>1529</v>
      </c>
      <c r="B72" s="419" t="s">
        <v>1569</v>
      </c>
      <c r="C72" s="500">
        <v>1</v>
      </c>
    </row>
    <row r="73" spans="1:3" ht="12.75">
      <c r="A73" s="419" t="s">
        <v>1529</v>
      </c>
      <c r="B73" s="419" t="s">
        <v>1570</v>
      </c>
      <c r="C73" s="500">
        <v>1</v>
      </c>
    </row>
    <row r="74" spans="1:3" ht="12.75">
      <c r="A74" s="419" t="s">
        <v>1529</v>
      </c>
      <c r="B74" s="419" t="s">
        <v>1571</v>
      </c>
      <c r="C74" s="500">
        <v>1</v>
      </c>
    </row>
    <row r="75" spans="1:3" ht="12.75">
      <c r="A75" s="419" t="s">
        <v>1529</v>
      </c>
      <c r="B75" s="419" t="s">
        <v>1572</v>
      </c>
      <c r="C75" s="500">
        <v>1</v>
      </c>
    </row>
    <row r="76" spans="1:3" ht="12.75">
      <c r="A76" s="419" t="s">
        <v>1529</v>
      </c>
      <c r="B76" s="419" t="s">
        <v>1573</v>
      </c>
      <c r="C76" s="500">
        <v>1</v>
      </c>
    </row>
    <row r="77" spans="1:3" ht="12.75">
      <c r="A77" s="419" t="s">
        <v>1529</v>
      </c>
      <c r="B77" s="419" t="s">
        <v>1574</v>
      </c>
      <c r="C77" s="500">
        <v>1</v>
      </c>
    </row>
    <row r="78" spans="1:3" ht="12.75">
      <c r="A78" s="419" t="s">
        <v>1529</v>
      </c>
      <c r="B78" s="419" t="s">
        <v>1575</v>
      </c>
      <c r="C78" s="500">
        <v>1</v>
      </c>
    </row>
    <row r="79" spans="1:3" ht="12.75">
      <c r="A79" s="419" t="s">
        <v>1529</v>
      </c>
      <c r="B79" s="419" t="s">
        <v>1576</v>
      </c>
      <c r="C79" s="500">
        <v>3</v>
      </c>
    </row>
    <row r="80" spans="1:3" ht="12.75">
      <c r="A80" s="419" t="s">
        <v>1529</v>
      </c>
      <c r="B80" s="419" t="s">
        <v>1577</v>
      </c>
      <c r="C80" s="500">
        <v>1</v>
      </c>
    </row>
    <row r="81" spans="1:3" ht="12.75">
      <c r="A81" s="419" t="s">
        <v>1529</v>
      </c>
      <c r="B81" s="419" t="s">
        <v>1578</v>
      </c>
      <c r="C81" s="500">
        <v>3</v>
      </c>
    </row>
    <row r="82" spans="1:3" ht="12.75">
      <c r="A82" s="419" t="s">
        <v>1529</v>
      </c>
      <c r="B82" s="419" t="s">
        <v>1579</v>
      </c>
      <c r="C82" s="500">
        <v>2</v>
      </c>
    </row>
    <row r="83" spans="1:3" ht="12.75">
      <c r="A83" s="419" t="s">
        <v>1529</v>
      </c>
      <c r="B83" s="419" t="s">
        <v>1580</v>
      </c>
      <c r="C83" s="500">
        <v>3</v>
      </c>
    </row>
    <row r="84" spans="1:3" ht="12.75">
      <c r="A84" s="419" t="s">
        <v>1529</v>
      </c>
      <c r="B84" s="419" t="s">
        <v>1581</v>
      </c>
      <c r="C84" s="500">
        <v>3</v>
      </c>
    </row>
    <row r="85" spans="1:3" ht="12.75">
      <c r="A85" s="419" t="s">
        <v>1529</v>
      </c>
      <c r="B85" s="419" t="s">
        <v>1582</v>
      </c>
      <c r="C85" s="500">
        <v>1</v>
      </c>
    </row>
    <row r="86" spans="1:3" ht="12.75">
      <c r="A86" s="419" t="s">
        <v>1529</v>
      </c>
      <c r="B86" s="419" t="s">
        <v>1583</v>
      </c>
      <c r="C86" s="500">
        <v>1</v>
      </c>
    </row>
    <row r="87" spans="1:3" ht="12.75">
      <c r="A87" s="419" t="s">
        <v>1529</v>
      </c>
      <c r="B87" s="419" t="s">
        <v>1584</v>
      </c>
      <c r="C87" s="500">
        <v>1</v>
      </c>
    </row>
    <row r="88" spans="1:3" ht="12.75">
      <c r="A88" s="419" t="s">
        <v>1529</v>
      </c>
      <c r="B88" s="419" t="s">
        <v>1585</v>
      </c>
      <c r="C88" s="500">
        <v>1</v>
      </c>
    </row>
    <row r="89" spans="1:3" ht="12.75">
      <c r="A89" s="419" t="s">
        <v>1529</v>
      </c>
      <c r="B89" s="419" t="s">
        <v>1586</v>
      </c>
      <c r="C89" s="500">
        <v>1</v>
      </c>
    </row>
    <row r="90" spans="1:3" ht="12.75">
      <c r="A90" s="419" t="s">
        <v>158</v>
      </c>
      <c r="B90" s="419" t="s">
        <v>1587</v>
      </c>
      <c r="C90" s="500">
        <v>2</v>
      </c>
    </row>
    <row r="91" spans="1:3" ht="12.75">
      <c r="A91" s="419" t="s">
        <v>891</v>
      </c>
      <c r="B91" s="419" t="s">
        <v>102</v>
      </c>
      <c r="C91" s="500">
        <v>2</v>
      </c>
    </row>
    <row r="92" spans="1:3" ht="12.75">
      <c r="A92" s="419" t="s">
        <v>891</v>
      </c>
      <c r="B92" s="419" t="s">
        <v>1588</v>
      </c>
      <c r="C92" s="500">
        <v>2</v>
      </c>
    </row>
    <row r="93" spans="1:3" ht="12.75">
      <c r="A93" s="419" t="s">
        <v>891</v>
      </c>
      <c r="B93" s="419" t="s">
        <v>1589</v>
      </c>
      <c r="C93" s="500">
        <v>3</v>
      </c>
    </row>
    <row r="94" spans="1:3" ht="12.75">
      <c r="A94" s="419" t="s">
        <v>891</v>
      </c>
      <c r="B94" s="419" t="s">
        <v>1590</v>
      </c>
      <c r="C94" s="500">
        <v>1</v>
      </c>
    </row>
    <row r="95" spans="1:3" ht="12.75">
      <c r="A95" s="419" t="s">
        <v>891</v>
      </c>
      <c r="B95" s="419" t="s">
        <v>1591</v>
      </c>
      <c r="C95" s="500">
        <v>2</v>
      </c>
    </row>
    <row r="96" spans="1:3" ht="12.75">
      <c r="A96" s="419" t="s">
        <v>891</v>
      </c>
      <c r="B96" s="419" t="s">
        <v>1593</v>
      </c>
      <c r="C96" s="500">
        <v>2</v>
      </c>
    </row>
    <row r="97" spans="1:3" ht="12.75">
      <c r="A97" s="419" t="s">
        <v>891</v>
      </c>
      <c r="B97" s="419" t="s">
        <v>1594</v>
      </c>
      <c r="C97" s="500">
        <v>2</v>
      </c>
    </row>
    <row r="98" spans="1:3" ht="12.75">
      <c r="A98" s="419" t="s">
        <v>891</v>
      </c>
      <c r="B98" s="419" t="s">
        <v>1595</v>
      </c>
      <c r="C98" s="500">
        <v>3</v>
      </c>
    </row>
    <row r="99" spans="1:3" ht="12.75">
      <c r="A99" s="419" t="s">
        <v>891</v>
      </c>
      <c r="B99" s="419" t="s">
        <v>103</v>
      </c>
      <c r="C99" s="500">
        <v>3</v>
      </c>
    </row>
    <row r="100" spans="1:3" ht="12.75">
      <c r="A100" s="419" t="s">
        <v>891</v>
      </c>
      <c r="B100" s="419" t="s">
        <v>1596</v>
      </c>
      <c r="C100" s="500">
        <v>2</v>
      </c>
    </row>
    <row r="101" spans="1:3" ht="12.75">
      <c r="A101" s="419" t="s">
        <v>891</v>
      </c>
      <c r="B101" s="419" t="s">
        <v>1597</v>
      </c>
      <c r="C101" s="500">
        <v>2</v>
      </c>
    </row>
    <row r="102" spans="1:3" ht="12.75">
      <c r="A102" s="419" t="s">
        <v>891</v>
      </c>
      <c r="B102" s="419" t="s">
        <v>1598</v>
      </c>
      <c r="C102" s="500">
        <v>1</v>
      </c>
    </row>
    <row r="103" spans="1:3" ht="12.75">
      <c r="A103" s="419" t="s">
        <v>891</v>
      </c>
      <c r="B103" s="419" t="s">
        <v>1599</v>
      </c>
      <c r="C103" s="500">
        <v>1</v>
      </c>
    </row>
    <row r="104" spans="1:3" ht="12.75">
      <c r="A104" s="419" t="s">
        <v>891</v>
      </c>
      <c r="B104" s="419" t="s">
        <v>1599</v>
      </c>
      <c r="C104" s="500">
        <v>2</v>
      </c>
    </row>
    <row r="105" spans="1:3" ht="12.75">
      <c r="A105" s="419" t="s">
        <v>891</v>
      </c>
      <c r="B105" s="419" t="s">
        <v>1600</v>
      </c>
      <c r="C105" s="500">
        <v>3</v>
      </c>
    </row>
    <row r="106" spans="1:3" ht="12.75">
      <c r="A106" s="419" t="s">
        <v>891</v>
      </c>
      <c r="B106" s="419" t="s">
        <v>1601</v>
      </c>
      <c r="C106" s="500">
        <v>1</v>
      </c>
    </row>
    <row r="107" spans="1:3" ht="12.75">
      <c r="A107" s="419" t="s">
        <v>891</v>
      </c>
      <c r="B107" s="419" t="s">
        <v>1602</v>
      </c>
      <c r="C107" s="500">
        <v>2</v>
      </c>
    </row>
    <row r="108" spans="1:3" ht="12.75">
      <c r="A108" s="419" t="s">
        <v>891</v>
      </c>
      <c r="B108" s="419" t="s">
        <v>1603</v>
      </c>
      <c r="C108" s="500">
        <v>1</v>
      </c>
    </row>
    <row r="109" spans="1:3" ht="12.75">
      <c r="A109" s="419" t="s">
        <v>891</v>
      </c>
      <c r="B109" s="419" t="s">
        <v>1604</v>
      </c>
      <c r="C109" s="500">
        <v>1</v>
      </c>
    </row>
    <row r="110" spans="1:3" ht="12.75">
      <c r="A110" s="419" t="s">
        <v>891</v>
      </c>
      <c r="B110" s="419" t="s">
        <v>1605</v>
      </c>
      <c r="C110" s="500">
        <v>3</v>
      </c>
    </row>
    <row r="111" spans="1:3" ht="12.75">
      <c r="A111" s="419" t="s">
        <v>891</v>
      </c>
      <c r="B111" s="419" t="s">
        <v>1606</v>
      </c>
      <c r="C111" s="500">
        <v>1</v>
      </c>
    </row>
    <row r="112" spans="1:3" ht="12.75">
      <c r="A112" s="419" t="s">
        <v>891</v>
      </c>
      <c r="B112" s="419" t="s">
        <v>1607</v>
      </c>
      <c r="C112" s="500">
        <v>1</v>
      </c>
    </row>
    <row r="113" spans="1:3" ht="12.75">
      <c r="A113" s="419" t="s">
        <v>891</v>
      </c>
      <c r="B113" s="419" t="s">
        <v>1608</v>
      </c>
      <c r="C113" s="500">
        <v>3</v>
      </c>
    </row>
    <row r="114" spans="1:3" ht="12.75">
      <c r="A114" s="419" t="s">
        <v>891</v>
      </c>
      <c r="B114" s="419" t="s">
        <v>1609</v>
      </c>
      <c r="C114" s="500">
        <v>3</v>
      </c>
    </row>
    <row r="115" spans="1:3" ht="12.75">
      <c r="A115" s="419" t="s">
        <v>891</v>
      </c>
      <c r="B115" s="419" t="s">
        <v>1610</v>
      </c>
      <c r="C115" s="500">
        <v>1</v>
      </c>
    </row>
    <row r="116" spans="1:3" ht="12.75">
      <c r="A116" s="419" t="s">
        <v>891</v>
      </c>
      <c r="B116" s="419" t="s">
        <v>1611</v>
      </c>
      <c r="C116" s="500">
        <v>2</v>
      </c>
    </row>
    <row r="117" spans="1:3" ht="12.75">
      <c r="A117" s="419" t="s">
        <v>891</v>
      </c>
      <c r="B117" s="419" t="s">
        <v>1612</v>
      </c>
      <c r="C117" s="500">
        <v>2</v>
      </c>
    </row>
    <row r="118" spans="1:3" ht="12.75">
      <c r="A118" s="419" t="s">
        <v>891</v>
      </c>
      <c r="B118" s="419" t="s">
        <v>1613</v>
      </c>
      <c r="C118" s="500">
        <v>2</v>
      </c>
    </row>
    <row r="119" spans="1:3" ht="12.75">
      <c r="A119" s="419" t="s">
        <v>891</v>
      </c>
      <c r="B119" s="419" t="s">
        <v>1614</v>
      </c>
      <c r="C119" s="500">
        <v>1</v>
      </c>
    </row>
    <row r="120" spans="1:3" ht="12.75">
      <c r="A120" s="419" t="s">
        <v>891</v>
      </c>
      <c r="B120" s="419" t="s">
        <v>101</v>
      </c>
      <c r="C120" s="500">
        <v>2</v>
      </c>
    </row>
    <row r="121" spans="1:3" ht="12.75">
      <c r="A121" s="419" t="s">
        <v>891</v>
      </c>
      <c r="B121" s="419" t="s">
        <v>1615</v>
      </c>
      <c r="C121" s="500">
        <v>3</v>
      </c>
    </row>
    <row r="122" spans="1:3" ht="12.75">
      <c r="A122" s="419" t="s">
        <v>891</v>
      </c>
      <c r="B122" s="419" t="s">
        <v>1616</v>
      </c>
      <c r="C122" s="500">
        <v>1</v>
      </c>
    </row>
    <row r="123" spans="1:3" ht="12.75">
      <c r="A123" s="419" t="s">
        <v>891</v>
      </c>
      <c r="B123" s="419" t="s">
        <v>1617</v>
      </c>
      <c r="C123" s="500">
        <v>2</v>
      </c>
    </row>
    <row r="124" spans="1:3" ht="12.75">
      <c r="A124" s="419" t="s">
        <v>891</v>
      </c>
      <c r="B124" s="419" t="s">
        <v>1618</v>
      </c>
      <c r="C124" s="500">
        <v>2</v>
      </c>
    </row>
    <row r="125" spans="1:3" ht="12.75">
      <c r="A125" s="419" t="s">
        <v>891</v>
      </c>
      <c r="B125" s="419" t="s">
        <v>899</v>
      </c>
      <c r="C125" s="500">
        <v>2</v>
      </c>
    </row>
    <row r="126" spans="1:3" ht="12.75">
      <c r="A126" s="419" t="s">
        <v>891</v>
      </c>
      <c r="B126" s="419" t="s">
        <v>1619</v>
      </c>
      <c r="C126" s="500">
        <v>1</v>
      </c>
    </row>
    <row r="127" spans="1:3" ht="12.75">
      <c r="A127" s="419" t="s">
        <v>891</v>
      </c>
      <c r="B127" s="419" t="s">
        <v>1620</v>
      </c>
      <c r="C127" s="500">
        <v>2</v>
      </c>
    </row>
    <row r="128" spans="1:3" ht="12.75">
      <c r="A128" s="419" t="s">
        <v>891</v>
      </c>
      <c r="B128" s="419" t="s">
        <v>1621</v>
      </c>
      <c r="C128" s="500">
        <v>2</v>
      </c>
    </row>
    <row r="129" spans="1:3" ht="12.75">
      <c r="A129" s="419" t="s">
        <v>891</v>
      </c>
      <c r="B129" s="419" t="s">
        <v>1622</v>
      </c>
      <c r="C129" s="500">
        <v>1</v>
      </c>
    </row>
    <row r="130" spans="1:3" ht="12.75">
      <c r="A130" s="419" t="s">
        <v>891</v>
      </c>
      <c r="B130" s="419" t="s">
        <v>1623</v>
      </c>
      <c r="C130" s="500">
        <v>1</v>
      </c>
    </row>
    <row r="131" spans="1:3" ht="12.75">
      <c r="A131" s="419" t="s">
        <v>891</v>
      </c>
      <c r="B131" s="419" t="s">
        <v>1624</v>
      </c>
      <c r="C131" s="500">
        <v>1</v>
      </c>
    </row>
    <row r="132" spans="1:3" ht="12.75">
      <c r="A132" s="419" t="s">
        <v>891</v>
      </c>
      <c r="B132" s="419" t="s">
        <v>1625</v>
      </c>
      <c r="C132" s="500">
        <v>2</v>
      </c>
    </row>
    <row r="133" spans="1:3" ht="12.75">
      <c r="A133" s="419" t="s">
        <v>891</v>
      </c>
      <c r="B133" s="419" t="s">
        <v>104</v>
      </c>
      <c r="C133" s="500">
        <v>3</v>
      </c>
    </row>
    <row r="134" spans="1:3" ht="12.75">
      <c r="A134" s="419" t="s">
        <v>891</v>
      </c>
      <c r="B134" s="419" t="s">
        <v>1626</v>
      </c>
      <c r="C134" s="500">
        <v>2</v>
      </c>
    </row>
    <row r="135" spans="1:3" ht="12.75">
      <c r="A135" s="419" t="s">
        <v>1627</v>
      </c>
      <c r="B135" s="419" t="s">
        <v>1628</v>
      </c>
      <c r="C135" s="500">
        <v>1</v>
      </c>
    </row>
    <row r="136" spans="1:3" ht="12.75">
      <c r="A136" s="419" t="s">
        <v>1627</v>
      </c>
      <c r="B136" s="419" t="s">
        <v>1629</v>
      </c>
      <c r="C136" s="500">
        <v>1</v>
      </c>
    </row>
    <row r="137" spans="1:3" ht="12.75">
      <c r="A137" s="419" t="s">
        <v>1627</v>
      </c>
      <c r="B137" s="419" t="s">
        <v>1630</v>
      </c>
      <c r="C137" s="500">
        <v>1</v>
      </c>
    </row>
    <row r="138" spans="1:3" ht="12.75">
      <c r="A138" s="419" t="s">
        <v>1627</v>
      </c>
      <c r="B138" s="419" t="s">
        <v>1630</v>
      </c>
      <c r="C138" s="500">
        <v>2</v>
      </c>
    </row>
    <row r="139" spans="1:3" ht="12.75">
      <c r="A139" s="419" t="s">
        <v>1627</v>
      </c>
      <c r="B139" s="419" t="s">
        <v>1631</v>
      </c>
      <c r="C139" s="500">
        <v>2</v>
      </c>
    </row>
    <row r="140" spans="1:3" ht="12.75">
      <c r="A140" s="419" t="s">
        <v>1627</v>
      </c>
      <c r="B140" s="419" t="s">
        <v>1632</v>
      </c>
      <c r="C140" s="500">
        <v>1</v>
      </c>
    </row>
    <row r="141" spans="1:3" ht="12.75">
      <c r="A141" s="419" t="s">
        <v>1627</v>
      </c>
      <c r="B141" s="419" t="s">
        <v>1633</v>
      </c>
      <c r="C141" s="500">
        <v>1</v>
      </c>
    </row>
    <row r="142" spans="1:3" ht="12.75">
      <c r="A142" s="419" t="s">
        <v>1627</v>
      </c>
      <c r="B142" s="419" t="s">
        <v>1634</v>
      </c>
      <c r="C142" s="500">
        <v>2</v>
      </c>
    </row>
    <row r="143" spans="1:3" ht="12.75">
      <c r="A143" s="419" t="s">
        <v>1627</v>
      </c>
      <c r="B143" s="419" t="s">
        <v>1635</v>
      </c>
      <c r="C143" s="500">
        <v>2</v>
      </c>
    </row>
    <row r="144" spans="1:3" ht="12.75">
      <c r="A144" s="419" t="s">
        <v>1627</v>
      </c>
      <c r="B144" s="419" t="s">
        <v>1636</v>
      </c>
      <c r="C144" s="500">
        <v>2</v>
      </c>
    </row>
    <row r="145" spans="1:3" ht="12.75">
      <c r="A145" s="419" t="s">
        <v>1627</v>
      </c>
      <c r="B145" s="419" t="s">
        <v>1637</v>
      </c>
      <c r="C145" s="500">
        <v>2</v>
      </c>
    </row>
    <row r="146" spans="1:3" ht="12.75">
      <c r="A146" s="419" t="s">
        <v>1627</v>
      </c>
      <c r="B146" s="419" t="s">
        <v>1638</v>
      </c>
      <c r="C146" s="500">
        <v>1</v>
      </c>
    </row>
    <row r="147" spans="1:3" ht="12.75">
      <c r="A147" s="419" t="s">
        <v>1627</v>
      </c>
      <c r="B147" s="419" t="s">
        <v>1639</v>
      </c>
      <c r="C147" s="500">
        <v>2</v>
      </c>
    </row>
    <row r="148" spans="1:3" ht="12.75">
      <c r="A148" s="419" t="s">
        <v>1627</v>
      </c>
      <c r="B148" s="419" t="s">
        <v>1640</v>
      </c>
      <c r="C148" s="500">
        <v>1</v>
      </c>
    </row>
    <row r="149" spans="1:3" ht="12.75">
      <c r="A149" s="419" t="s">
        <v>1627</v>
      </c>
      <c r="B149" s="419" t="s">
        <v>1646</v>
      </c>
      <c r="C149" s="500">
        <v>1</v>
      </c>
    </row>
    <row r="150" spans="1:3" ht="12.75">
      <c r="A150" s="419" t="s">
        <v>1627</v>
      </c>
      <c r="B150" s="419" t="s">
        <v>1647</v>
      </c>
      <c r="C150" s="500">
        <v>1</v>
      </c>
    </row>
    <row r="151" spans="1:3" ht="12.75">
      <c r="A151" s="419" t="s">
        <v>1627</v>
      </c>
      <c r="B151" s="419" t="s">
        <v>1648</v>
      </c>
      <c r="C151" s="500">
        <v>1</v>
      </c>
    </row>
    <row r="152" spans="1:3" ht="12.75">
      <c r="A152" s="419" t="s">
        <v>1627</v>
      </c>
      <c r="B152" s="419" t="s">
        <v>1649</v>
      </c>
      <c r="C152" s="500">
        <v>1</v>
      </c>
    </row>
    <row r="153" spans="1:3" ht="12.75">
      <c r="A153" s="419" t="s">
        <v>1627</v>
      </c>
      <c r="B153" s="419" t="s">
        <v>1650</v>
      </c>
      <c r="C153" s="500">
        <v>1</v>
      </c>
    </row>
    <row r="154" spans="1:3" ht="12.75">
      <c r="A154" s="419" t="s">
        <v>1627</v>
      </c>
      <c r="B154" s="419" t="s">
        <v>1651</v>
      </c>
      <c r="C154" s="500">
        <v>2</v>
      </c>
    </row>
    <row r="155" spans="1:3" ht="12.75">
      <c r="A155" s="419" t="s">
        <v>1627</v>
      </c>
      <c r="B155" s="419" t="s">
        <v>1652</v>
      </c>
      <c r="C155" s="500">
        <v>1</v>
      </c>
    </row>
    <row r="156" spans="1:3" ht="12.75">
      <c r="A156" s="419" t="s">
        <v>1627</v>
      </c>
      <c r="B156" s="419" t="s">
        <v>1653</v>
      </c>
      <c r="C156" s="500">
        <v>1</v>
      </c>
    </row>
    <row r="157" spans="1:3" ht="12.75">
      <c r="A157" s="419" t="s">
        <v>1627</v>
      </c>
      <c r="B157" s="419" t="s">
        <v>1654</v>
      </c>
      <c r="C157" s="500">
        <v>1</v>
      </c>
    </row>
    <row r="158" spans="1:3" ht="12.75">
      <c r="A158" s="419" t="s">
        <v>1627</v>
      </c>
      <c r="B158" s="419" t="s">
        <v>1655</v>
      </c>
      <c r="C158" s="500">
        <v>1</v>
      </c>
    </row>
    <row r="159" spans="1:3" ht="12.75">
      <c r="A159" s="419" t="s">
        <v>1627</v>
      </c>
      <c r="B159" s="419" t="s">
        <v>1656</v>
      </c>
      <c r="C159" s="500">
        <v>1</v>
      </c>
    </row>
    <row r="160" spans="1:3" ht="12.75">
      <c r="A160" s="419" t="s">
        <v>1627</v>
      </c>
      <c r="B160" s="419" t="s">
        <v>1657</v>
      </c>
      <c r="C160" s="500">
        <v>1</v>
      </c>
    </row>
    <row r="161" spans="1:3" ht="12.75">
      <c r="A161" s="419" t="s">
        <v>1627</v>
      </c>
      <c r="B161" s="419" t="s">
        <v>1658</v>
      </c>
      <c r="C161" s="500">
        <v>1</v>
      </c>
    </row>
    <row r="162" spans="1:3" ht="12.75">
      <c r="A162" s="419" t="s">
        <v>1627</v>
      </c>
      <c r="B162" s="419" t="s">
        <v>1659</v>
      </c>
      <c r="C162" s="500">
        <v>1</v>
      </c>
    </row>
    <row r="163" spans="1:3" ht="12.75">
      <c r="A163" s="419" t="s">
        <v>1627</v>
      </c>
      <c r="B163" s="419" t="s">
        <v>1660</v>
      </c>
      <c r="C163" s="500">
        <v>1</v>
      </c>
    </row>
    <row r="164" spans="1:3" ht="12.75">
      <c r="A164" s="419" t="s">
        <v>1661</v>
      </c>
      <c r="B164" s="419" t="s">
        <v>1662</v>
      </c>
      <c r="C164" s="500">
        <v>3</v>
      </c>
    </row>
    <row r="165" spans="1:3" ht="12.75">
      <c r="A165" s="419" t="s">
        <v>1661</v>
      </c>
      <c r="B165" s="419" t="s">
        <v>1663</v>
      </c>
      <c r="C165" s="500">
        <v>3</v>
      </c>
    </row>
    <row r="166" spans="1:3" ht="12.75">
      <c r="A166" s="419" t="s">
        <v>1661</v>
      </c>
      <c r="B166" s="419" t="s">
        <v>1664</v>
      </c>
      <c r="C166" s="500">
        <v>3</v>
      </c>
    </row>
    <row r="167" spans="1:3" ht="12.75">
      <c r="A167" s="419" t="s">
        <v>1661</v>
      </c>
      <c r="B167" s="419" t="s">
        <v>1665</v>
      </c>
      <c r="C167" s="500">
        <v>3</v>
      </c>
    </row>
    <row r="168" spans="1:3" ht="12.75">
      <c r="A168" s="419" t="s">
        <v>1661</v>
      </c>
      <c r="B168" s="419" t="s">
        <v>1666</v>
      </c>
      <c r="C168" s="500">
        <v>3</v>
      </c>
    </row>
    <row r="169" spans="1:3" ht="12.75">
      <c r="A169" s="419" t="s">
        <v>1661</v>
      </c>
      <c r="B169" s="419" t="s">
        <v>1667</v>
      </c>
      <c r="C169" s="500">
        <v>1</v>
      </c>
    </row>
    <row r="170" spans="1:3" ht="12.75">
      <c r="A170" s="419" t="s">
        <v>1661</v>
      </c>
      <c r="B170" s="419" t="s">
        <v>1668</v>
      </c>
      <c r="C170" s="500">
        <v>3</v>
      </c>
    </row>
    <row r="171" spans="1:3" ht="12.75">
      <c r="A171" s="419" t="s">
        <v>1661</v>
      </c>
      <c r="B171" s="419" t="s">
        <v>1669</v>
      </c>
      <c r="C171" s="500">
        <v>3</v>
      </c>
    </row>
    <row r="172" spans="1:3" ht="12.75">
      <c r="A172" s="419" t="s">
        <v>1661</v>
      </c>
      <c r="B172" s="419" t="s">
        <v>1670</v>
      </c>
      <c r="C172" s="500">
        <v>1</v>
      </c>
    </row>
    <row r="173" spans="1:3" ht="12.75">
      <c r="A173" s="419" t="s">
        <v>1661</v>
      </c>
      <c r="B173" s="419" t="s">
        <v>1671</v>
      </c>
      <c r="C173" s="500">
        <v>1</v>
      </c>
    </row>
    <row r="174" spans="1:3" ht="12.75">
      <c r="A174" s="419" t="s">
        <v>1661</v>
      </c>
      <c r="B174" s="419" t="s">
        <v>1672</v>
      </c>
      <c r="C174" s="500">
        <v>1</v>
      </c>
    </row>
    <row r="175" spans="1:3" ht="12.75">
      <c r="A175" s="419" t="s">
        <v>1661</v>
      </c>
      <c r="B175" s="419" t="s">
        <v>1673</v>
      </c>
      <c r="C175" s="500">
        <v>3</v>
      </c>
    </row>
    <row r="176" spans="1:3" ht="12.75">
      <c r="A176" s="419" t="s">
        <v>1661</v>
      </c>
      <c r="B176" s="419" t="s">
        <v>1674</v>
      </c>
      <c r="C176" s="500">
        <v>1</v>
      </c>
    </row>
    <row r="177" spans="1:3" ht="12.75">
      <c r="A177" s="419" t="s">
        <v>1661</v>
      </c>
      <c r="B177" s="419" t="s">
        <v>1675</v>
      </c>
      <c r="C177" s="500">
        <v>1</v>
      </c>
    </row>
    <row r="178" spans="1:3" ht="12.75">
      <c r="A178" s="419" t="s">
        <v>1661</v>
      </c>
      <c r="B178" s="419" t="s">
        <v>1676</v>
      </c>
      <c r="C178" s="500">
        <v>3</v>
      </c>
    </row>
    <row r="179" spans="1:3" ht="12.75">
      <c r="A179" s="419" t="s">
        <v>1661</v>
      </c>
      <c r="B179" s="419" t="s">
        <v>1677</v>
      </c>
      <c r="C179" s="500">
        <v>3</v>
      </c>
    </row>
    <row r="180" spans="1:3" ht="12.75">
      <c r="A180" s="419" t="s">
        <v>1661</v>
      </c>
      <c r="B180" s="419" t="s">
        <v>1678</v>
      </c>
      <c r="C180" s="500">
        <v>3</v>
      </c>
    </row>
    <row r="181" spans="1:3" ht="12.75">
      <c r="A181" s="419" t="s">
        <v>1661</v>
      </c>
      <c r="B181" s="419" t="s">
        <v>1679</v>
      </c>
      <c r="C181" s="500">
        <v>3</v>
      </c>
    </row>
    <row r="182" spans="1:3" ht="12.75">
      <c r="A182" s="419" t="s">
        <v>1661</v>
      </c>
      <c r="B182" s="419" t="s">
        <v>1680</v>
      </c>
      <c r="C182" s="500">
        <v>3</v>
      </c>
    </row>
    <row r="183" spans="1:3" ht="12.75">
      <c r="A183" s="419" t="s">
        <v>1661</v>
      </c>
      <c r="B183" s="419" t="s">
        <v>1681</v>
      </c>
      <c r="C183" s="500">
        <v>3</v>
      </c>
    </row>
    <row r="184" spans="1:3" ht="12.75">
      <c r="A184" s="419" t="s">
        <v>1661</v>
      </c>
      <c r="B184" s="419" t="s">
        <v>1682</v>
      </c>
      <c r="C184" s="500">
        <v>1</v>
      </c>
    </row>
    <row r="185" spans="1:3" ht="12.75">
      <c r="A185" s="419" t="s">
        <v>1661</v>
      </c>
      <c r="B185" s="419" t="s">
        <v>1683</v>
      </c>
      <c r="C185" s="500">
        <v>3</v>
      </c>
    </row>
    <row r="186" spans="1:3" ht="12.75">
      <c r="A186" s="419" t="s">
        <v>1661</v>
      </c>
      <c r="B186" s="419" t="s">
        <v>1684</v>
      </c>
      <c r="C186" s="500">
        <v>1</v>
      </c>
    </row>
    <row r="187" spans="1:3" ht="12.75">
      <c r="A187" s="419" t="s">
        <v>1661</v>
      </c>
      <c r="B187" s="419" t="s">
        <v>1685</v>
      </c>
      <c r="C187" s="500">
        <v>1</v>
      </c>
    </row>
    <row r="188" spans="1:3" ht="12.75">
      <c r="A188" s="419" t="s">
        <v>1661</v>
      </c>
      <c r="B188" s="419" t="s">
        <v>1686</v>
      </c>
      <c r="C188" s="500">
        <v>2</v>
      </c>
    </row>
    <row r="189" spans="1:3" ht="12.75">
      <c r="A189" s="419" t="s">
        <v>1661</v>
      </c>
      <c r="B189" s="419" t="s">
        <v>1687</v>
      </c>
      <c r="C189" s="500">
        <v>3</v>
      </c>
    </row>
    <row r="190" spans="1:3" ht="12.75">
      <c r="A190" s="419" t="s">
        <v>1661</v>
      </c>
      <c r="B190" s="419" t="s">
        <v>1688</v>
      </c>
      <c r="C190" s="500">
        <v>3</v>
      </c>
    </row>
    <row r="191" spans="1:3" ht="12.75">
      <c r="A191" s="419" t="s">
        <v>1661</v>
      </c>
      <c r="B191" s="419" t="s">
        <v>1689</v>
      </c>
      <c r="C191" s="500">
        <v>3</v>
      </c>
    </row>
    <row r="192" spans="1:3" ht="12.75">
      <c r="A192" s="419" t="s">
        <v>1661</v>
      </c>
      <c r="B192" s="419" t="s">
        <v>1690</v>
      </c>
      <c r="C192" s="500">
        <v>3</v>
      </c>
    </row>
    <row r="193" spans="1:3" ht="12.75">
      <c r="A193" s="419" t="s">
        <v>1661</v>
      </c>
      <c r="B193" s="419" t="s">
        <v>1691</v>
      </c>
      <c r="C193" s="500">
        <v>3</v>
      </c>
    </row>
    <row r="194" spans="1:3" ht="12.75">
      <c r="A194" s="419" t="s">
        <v>1661</v>
      </c>
      <c r="B194" s="419" t="s">
        <v>1692</v>
      </c>
      <c r="C194" s="500">
        <v>3</v>
      </c>
    </row>
    <row r="195" spans="1:3" ht="12.75">
      <c r="A195" s="419" t="s">
        <v>1661</v>
      </c>
      <c r="B195" s="419" t="s">
        <v>1693</v>
      </c>
      <c r="C195" s="500">
        <v>3</v>
      </c>
    </row>
    <row r="196" spans="1:3" ht="12.75">
      <c r="A196" s="419" t="s">
        <v>1661</v>
      </c>
      <c r="B196" s="419" t="s">
        <v>1694</v>
      </c>
      <c r="C196" s="500">
        <v>1</v>
      </c>
    </row>
    <row r="197" spans="1:3" ht="12.75">
      <c r="A197" s="419" t="s">
        <v>1661</v>
      </c>
      <c r="B197" s="419" t="s">
        <v>1695</v>
      </c>
      <c r="C197" s="500">
        <v>3</v>
      </c>
    </row>
    <row r="198" spans="1:3" ht="12.75">
      <c r="A198" s="419" t="s">
        <v>1661</v>
      </c>
      <c r="B198" s="419" t="s">
        <v>1696</v>
      </c>
      <c r="C198" s="500">
        <v>3</v>
      </c>
    </row>
    <row r="199" spans="1:3" ht="12.75">
      <c r="A199" s="419" t="s">
        <v>1661</v>
      </c>
      <c r="B199" s="419" t="s">
        <v>1697</v>
      </c>
      <c r="C199" s="500">
        <v>1</v>
      </c>
    </row>
    <row r="200" spans="1:3" ht="12.75">
      <c r="A200" s="419" t="s">
        <v>1661</v>
      </c>
      <c r="B200" s="419" t="s">
        <v>1698</v>
      </c>
      <c r="C200" s="500">
        <v>3</v>
      </c>
    </row>
    <row r="201" spans="1:3" ht="12.75">
      <c r="A201" s="419" t="s">
        <v>1661</v>
      </c>
      <c r="B201" s="419" t="s">
        <v>1699</v>
      </c>
      <c r="C201" s="501">
        <v>3</v>
      </c>
    </row>
    <row r="202" spans="1:3" ht="12.75">
      <c r="A202" s="419" t="s">
        <v>1661</v>
      </c>
      <c r="B202" s="419" t="s">
        <v>1700</v>
      </c>
      <c r="C202" s="501">
        <v>1</v>
      </c>
    </row>
    <row r="203" spans="1:3" ht="12.75">
      <c r="A203" s="419" t="s">
        <v>1661</v>
      </c>
      <c r="B203" s="419" t="s">
        <v>1701</v>
      </c>
      <c r="C203" s="501">
        <v>3</v>
      </c>
    </row>
    <row r="204" spans="1:3" ht="12.75">
      <c r="A204" s="419" t="s">
        <v>1661</v>
      </c>
      <c r="B204" s="419" t="s">
        <v>1702</v>
      </c>
      <c r="C204" s="501">
        <v>3</v>
      </c>
    </row>
    <row r="205" spans="1:3" ht="12.75">
      <c r="A205" s="419" t="s">
        <v>1661</v>
      </c>
      <c r="B205" s="419" t="s">
        <v>1703</v>
      </c>
      <c r="C205" s="501">
        <v>3</v>
      </c>
    </row>
    <row r="206" spans="1:3" ht="12.75">
      <c r="A206" s="419" t="s">
        <v>1661</v>
      </c>
      <c r="B206" s="419" t="s">
        <v>1704</v>
      </c>
      <c r="C206" s="501">
        <v>3</v>
      </c>
    </row>
    <row r="207" spans="1:3" ht="12.75">
      <c r="A207" s="419" t="s">
        <v>1661</v>
      </c>
      <c r="B207" s="419" t="s">
        <v>1705</v>
      </c>
      <c r="C207" s="501">
        <v>3</v>
      </c>
    </row>
    <row r="208" spans="1:3" ht="12.75">
      <c r="A208" s="419" t="s">
        <v>1661</v>
      </c>
      <c r="B208" s="419" t="s">
        <v>1706</v>
      </c>
      <c r="C208" s="501">
        <v>3</v>
      </c>
    </row>
    <row r="209" spans="1:3" ht="12.75">
      <c r="A209" s="419" t="s">
        <v>1661</v>
      </c>
      <c r="B209" s="419" t="s">
        <v>1707</v>
      </c>
      <c r="C209" s="501">
        <v>3</v>
      </c>
    </row>
    <row r="210" spans="1:3" ht="12.75">
      <c r="A210" s="419" t="s">
        <v>1661</v>
      </c>
      <c r="B210" s="419" t="s">
        <v>1708</v>
      </c>
      <c r="C210" s="501">
        <v>3</v>
      </c>
    </row>
    <row r="211" spans="1:3" ht="12.75">
      <c r="A211" s="419" t="s">
        <v>1661</v>
      </c>
      <c r="B211" s="419" t="s">
        <v>1709</v>
      </c>
      <c r="C211" s="501">
        <v>3</v>
      </c>
    </row>
    <row r="212" spans="1:3" ht="12.75">
      <c r="A212" s="419" t="s">
        <v>1661</v>
      </c>
      <c r="B212" s="419" t="s">
        <v>1710</v>
      </c>
      <c r="C212" s="501">
        <v>3</v>
      </c>
    </row>
    <row r="213" spans="1:3" ht="12.75">
      <c r="A213" s="419" t="s">
        <v>1661</v>
      </c>
      <c r="B213" s="419" t="s">
        <v>1711</v>
      </c>
      <c r="C213" s="501">
        <v>3</v>
      </c>
    </row>
    <row r="214" spans="1:3" ht="12.75">
      <c r="A214" s="419" t="s">
        <v>1661</v>
      </c>
      <c r="B214" s="419" t="s">
        <v>1712</v>
      </c>
      <c r="C214" s="501">
        <v>3</v>
      </c>
    </row>
    <row r="215" spans="1:3" ht="12.75">
      <c r="A215" s="419" t="s">
        <v>1661</v>
      </c>
      <c r="B215" s="419" t="s">
        <v>1713</v>
      </c>
      <c r="C215" s="501">
        <v>3</v>
      </c>
    </row>
    <row r="216" spans="1:3" ht="12.75">
      <c r="A216" s="419" t="s">
        <v>1661</v>
      </c>
      <c r="B216" s="419" t="s">
        <v>1714</v>
      </c>
      <c r="C216" s="501">
        <v>1</v>
      </c>
    </row>
    <row r="217" spans="1:3" ht="12.75">
      <c r="A217" s="419" t="s">
        <v>1661</v>
      </c>
      <c r="B217" s="419" t="s">
        <v>1715</v>
      </c>
      <c r="C217" s="501">
        <v>3</v>
      </c>
    </row>
    <row r="218" spans="1:3" ht="12.75">
      <c r="A218" s="419" t="s">
        <v>1661</v>
      </c>
      <c r="B218" s="419" t="s">
        <v>1716</v>
      </c>
      <c r="C218" s="501">
        <v>3</v>
      </c>
    </row>
    <row r="219" spans="1:3" ht="12.75">
      <c r="A219" s="419" t="s">
        <v>1661</v>
      </c>
      <c r="B219" s="419" t="s">
        <v>1717</v>
      </c>
      <c r="C219" s="501">
        <v>1</v>
      </c>
    </row>
    <row r="220" spans="1:3" ht="12.75">
      <c r="A220" s="419" t="s">
        <v>1661</v>
      </c>
      <c r="B220" s="419" t="s">
        <v>1718</v>
      </c>
      <c r="C220" s="501">
        <v>1</v>
      </c>
    </row>
    <row r="221" spans="1:3" ht="12.75">
      <c r="A221" s="419" t="s">
        <v>1661</v>
      </c>
      <c r="B221" s="419" t="s">
        <v>1719</v>
      </c>
      <c r="C221" s="501">
        <v>3</v>
      </c>
    </row>
    <row r="222" spans="1:3" ht="12.75">
      <c r="A222" s="419" t="s">
        <v>1661</v>
      </c>
      <c r="B222" s="419" t="s">
        <v>1720</v>
      </c>
      <c r="C222" s="501">
        <v>3</v>
      </c>
    </row>
    <row r="223" spans="1:3" ht="12.75">
      <c r="A223" s="419" t="s">
        <v>1661</v>
      </c>
      <c r="B223" s="419" t="s">
        <v>1721</v>
      </c>
      <c r="C223" s="501">
        <v>1</v>
      </c>
    </row>
    <row r="224" spans="1:3" ht="12.75">
      <c r="A224" s="419" t="s">
        <v>1661</v>
      </c>
      <c r="B224" s="419" t="s">
        <v>1722</v>
      </c>
      <c r="C224" s="501">
        <v>3</v>
      </c>
    </row>
    <row r="225" spans="1:3" ht="12.75">
      <c r="A225" s="419" t="s">
        <v>1661</v>
      </c>
      <c r="B225" s="419" t="s">
        <v>1723</v>
      </c>
      <c r="C225" s="501">
        <v>3</v>
      </c>
    </row>
    <row r="226" spans="1:3" ht="12.75">
      <c r="A226" s="419" t="s">
        <v>1661</v>
      </c>
      <c r="B226" s="419" t="s">
        <v>1724</v>
      </c>
      <c r="C226" s="501">
        <v>3</v>
      </c>
    </row>
    <row r="227" spans="1:3" ht="12.75">
      <c r="A227" s="419" t="s">
        <v>1661</v>
      </c>
      <c r="B227" s="419" t="s">
        <v>1725</v>
      </c>
      <c r="C227" s="501">
        <v>2</v>
      </c>
    </row>
    <row r="228" spans="1:3" ht="12.75">
      <c r="A228" s="419" t="s">
        <v>1661</v>
      </c>
      <c r="B228" s="419" t="s">
        <v>1726</v>
      </c>
      <c r="C228" s="501">
        <v>3</v>
      </c>
    </row>
    <row r="229" spans="1:3" ht="12.75">
      <c r="A229" s="419" t="s">
        <v>1661</v>
      </c>
      <c r="B229" s="419" t="s">
        <v>1727</v>
      </c>
      <c r="C229" s="501">
        <v>2</v>
      </c>
    </row>
    <row r="230" spans="1:3" ht="12.75">
      <c r="A230" s="419" t="s">
        <v>1661</v>
      </c>
      <c r="B230" s="419" t="s">
        <v>1728</v>
      </c>
      <c r="C230" s="501">
        <v>2</v>
      </c>
    </row>
    <row r="231" spans="1:3" ht="12.75">
      <c r="A231" s="419" t="s">
        <v>1661</v>
      </c>
      <c r="B231" s="419" t="s">
        <v>1729</v>
      </c>
      <c r="C231" s="501">
        <v>2</v>
      </c>
    </row>
    <row r="232" spans="1:3" ht="12.75">
      <c r="A232" s="419" t="s">
        <v>1661</v>
      </c>
      <c r="B232" s="419" t="s">
        <v>1730</v>
      </c>
      <c r="C232" s="501">
        <v>2</v>
      </c>
    </row>
    <row r="233" spans="1:3" ht="12.75">
      <c r="A233" s="419" t="s">
        <v>1661</v>
      </c>
      <c r="B233" s="419" t="s">
        <v>1731</v>
      </c>
      <c r="C233" s="501">
        <v>3</v>
      </c>
    </row>
    <row r="234" spans="1:3" ht="12.75">
      <c r="A234" s="419" t="s">
        <v>1661</v>
      </c>
      <c r="B234" s="419" t="s">
        <v>1732</v>
      </c>
      <c r="C234" s="501">
        <v>1</v>
      </c>
    </row>
    <row r="235" spans="1:3" ht="12.75">
      <c r="A235" s="419" t="s">
        <v>1661</v>
      </c>
      <c r="B235" s="419" t="s">
        <v>1733</v>
      </c>
      <c r="C235" s="501">
        <v>1</v>
      </c>
    </row>
    <row r="236" spans="1:3" ht="12.75">
      <c r="A236" s="419" t="s">
        <v>1661</v>
      </c>
      <c r="B236" s="419" t="s">
        <v>1741</v>
      </c>
      <c r="C236" s="501">
        <v>3</v>
      </c>
    </row>
    <row r="237" spans="1:3" ht="12.75">
      <c r="A237" s="419" t="s">
        <v>1661</v>
      </c>
      <c r="B237" s="419" t="s">
        <v>1742</v>
      </c>
      <c r="C237" s="501">
        <v>3</v>
      </c>
    </row>
    <row r="238" spans="1:3" ht="12.75">
      <c r="A238" s="419" t="s">
        <v>1661</v>
      </c>
      <c r="B238" s="419" t="s">
        <v>1743</v>
      </c>
      <c r="C238" s="501">
        <v>3</v>
      </c>
    </row>
    <row r="239" spans="1:3" ht="12.75">
      <c r="A239" s="419" t="s">
        <v>1661</v>
      </c>
      <c r="B239" s="419" t="s">
        <v>1744</v>
      </c>
      <c r="C239" s="501">
        <v>3</v>
      </c>
    </row>
    <row r="240" spans="1:3" ht="12.75">
      <c r="A240" s="419" t="s">
        <v>1661</v>
      </c>
      <c r="B240" s="419" t="s">
        <v>1745</v>
      </c>
      <c r="C240" s="501">
        <v>2</v>
      </c>
    </row>
    <row r="241" spans="1:3" ht="12.75">
      <c r="A241" s="419" t="s">
        <v>1661</v>
      </c>
      <c r="B241" s="419" t="s">
        <v>1746</v>
      </c>
      <c r="C241" s="501">
        <v>3</v>
      </c>
    </row>
    <row r="242" spans="1:3" ht="12.75">
      <c r="A242" s="419" t="s">
        <v>1661</v>
      </c>
      <c r="B242" s="419" t="s">
        <v>1747</v>
      </c>
      <c r="C242" s="501">
        <v>3</v>
      </c>
    </row>
    <row r="243" spans="1:3" ht="12.75">
      <c r="A243" s="419" t="s">
        <v>1661</v>
      </c>
      <c r="B243" s="419" t="s">
        <v>1748</v>
      </c>
      <c r="C243" s="501">
        <v>1</v>
      </c>
    </row>
    <row r="244" spans="1:3" ht="12.75">
      <c r="A244" s="419" t="s">
        <v>1661</v>
      </c>
      <c r="B244" s="419" t="s">
        <v>1749</v>
      </c>
      <c r="C244" s="501">
        <v>1</v>
      </c>
    </row>
    <row r="245" spans="1:3" ht="12.75">
      <c r="A245" s="419" t="s">
        <v>1661</v>
      </c>
      <c r="B245" s="419" t="s">
        <v>1750</v>
      </c>
      <c r="C245" s="501">
        <v>3</v>
      </c>
    </row>
    <row r="246" spans="1:3" ht="12.75">
      <c r="A246" s="419" t="s">
        <v>1661</v>
      </c>
      <c r="B246" s="419" t="s">
        <v>1751</v>
      </c>
      <c r="C246" s="501">
        <v>3</v>
      </c>
    </row>
    <row r="247" spans="1:3" ht="12.75">
      <c r="A247" s="419" t="s">
        <v>1661</v>
      </c>
      <c r="B247" s="419" t="s">
        <v>1752</v>
      </c>
      <c r="C247" s="501">
        <v>3</v>
      </c>
    </row>
    <row r="248" spans="1:3" ht="12.75">
      <c r="A248" s="419" t="s">
        <v>962</v>
      </c>
      <c r="B248" s="419" t="s">
        <v>1753</v>
      </c>
      <c r="C248" s="501">
        <v>2</v>
      </c>
    </row>
    <row r="249" spans="1:3" ht="12.75">
      <c r="A249" s="419" t="s">
        <v>962</v>
      </c>
      <c r="B249" s="419" t="s">
        <v>1754</v>
      </c>
      <c r="C249" s="501">
        <v>2</v>
      </c>
    </row>
    <row r="250" spans="1:3" ht="12.75">
      <c r="A250" s="419" t="s">
        <v>962</v>
      </c>
      <c r="B250" s="419" t="s">
        <v>1755</v>
      </c>
      <c r="C250" s="501">
        <v>3</v>
      </c>
    </row>
    <row r="251" spans="1:3" ht="12.75">
      <c r="A251" s="419" t="s">
        <v>962</v>
      </c>
      <c r="B251" s="419" t="s">
        <v>1756</v>
      </c>
      <c r="C251" s="501">
        <v>3</v>
      </c>
    </row>
    <row r="252" spans="1:3" ht="12.75">
      <c r="A252" s="419" t="s">
        <v>962</v>
      </c>
      <c r="B252" s="419" t="s">
        <v>1757</v>
      </c>
      <c r="C252" s="501">
        <v>3</v>
      </c>
    </row>
    <row r="253" spans="1:3" ht="12.75">
      <c r="A253" s="419" t="s">
        <v>962</v>
      </c>
      <c r="B253" s="419" t="s">
        <v>1758</v>
      </c>
      <c r="C253" s="501">
        <v>3</v>
      </c>
    </row>
    <row r="254" spans="1:3" ht="12.75">
      <c r="A254" s="419" t="s">
        <v>962</v>
      </c>
      <c r="B254" s="419" t="s">
        <v>1759</v>
      </c>
      <c r="C254" s="501">
        <v>2</v>
      </c>
    </row>
    <row r="255" spans="1:3" ht="12.75">
      <c r="A255" s="419" t="s">
        <v>962</v>
      </c>
      <c r="B255" s="419" t="s">
        <v>1760</v>
      </c>
      <c r="C255" s="501">
        <v>2</v>
      </c>
    </row>
    <row r="256" spans="1:3" ht="12.75">
      <c r="A256" s="419" t="s">
        <v>962</v>
      </c>
      <c r="B256" s="419" t="s">
        <v>1761</v>
      </c>
      <c r="C256" s="501">
        <v>2</v>
      </c>
    </row>
    <row r="257" spans="1:3" ht="12.75">
      <c r="A257" s="419" t="s">
        <v>962</v>
      </c>
      <c r="B257" s="419" t="s">
        <v>1762</v>
      </c>
      <c r="C257" s="501">
        <v>3</v>
      </c>
    </row>
    <row r="258" spans="1:3" ht="12.75">
      <c r="A258" s="419" t="s">
        <v>962</v>
      </c>
      <c r="B258" s="419" t="s">
        <v>1763</v>
      </c>
      <c r="C258" s="501">
        <v>3</v>
      </c>
    </row>
    <row r="259" spans="1:3" ht="12.75">
      <c r="A259" s="419" t="s">
        <v>962</v>
      </c>
      <c r="B259" s="419" t="s">
        <v>1764</v>
      </c>
      <c r="C259" s="501">
        <v>3</v>
      </c>
    </row>
    <row r="260" spans="1:3" ht="12.75">
      <c r="A260" s="419" t="s">
        <v>962</v>
      </c>
      <c r="B260" s="419" t="s">
        <v>1765</v>
      </c>
      <c r="C260" s="501">
        <v>3</v>
      </c>
    </row>
    <row r="261" spans="1:3" ht="12.75">
      <c r="A261" s="419" t="s">
        <v>962</v>
      </c>
      <c r="B261" s="419" t="s">
        <v>1766</v>
      </c>
      <c r="C261" s="501">
        <v>3</v>
      </c>
    </row>
    <row r="262" spans="1:3" ht="12.75">
      <c r="A262" s="419" t="s">
        <v>962</v>
      </c>
      <c r="B262" s="419" t="s">
        <v>1767</v>
      </c>
      <c r="C262" s="501">
        <v>3</v>
      </c>
    </row>
    <row r="263" spans="1:3" ht="12.75">
      <c r="A263" s="419" t="s">
        <v>962</v>
      </c>
      <c r="B263" s="419" t="s">
        <v>1768</v>
      </c>
      <c r="C263" s="501">
        <v>3</v>
      </c>
    </row>
    <row r="264" spans="1:3" ht="12.75">
      <c r="A264" s="419" t="s">
        <v>962</v>
      </c>
      <c r="B264" s="419" t="s">
        <v>1769</v>
      </c>
      <c r="C264" s="501">
        <v>2</v>
      </c>
    </row>
    <row r="265" spans="1:3" ht="12.75">
      <c r="A265" s="419" t="s">
        <v>962</v>
      </c>
      <c r="B265" s="419" t="s">
        <v>1770</v>
      </c>
      <c r="C265" s="501">
        <v>3</v>
      </c>
    </row>
    <row r="266" spans="1:3" ht="12.75">
      <c r="A266" s="419" t="s">
        <v>962</v>
      </c>
      <c r="B266" s="419" t="s">
        <v>1771</v>
      </c>
      <c r="C266" s="501">
        <v>3</v>
      </c>
    </row>
    <row r="267" spans="1:3" ht="12.75">
      <c r="A267" s="419" t="s">
        <v>962</v>
      </c>
      <c r="B267" s="419" t="s">
        <v>1772</v>
      </c>
      <c r="C267" s="501">
        <v>3</v>
      </c>
    </row>
    <row r="268" spans="1:3" ht="12.75">
      <c r="A268" s="419" t="s">
        <v>962</v>
      </c>
      <c r="B268" s="419" t="s">
        <v>1773</v>
      </c>
      <c r="C268" s="501">
        <v>3</v>
      </c>
    </row>
    <row r="269" spans="1:3" ht="12.75">
      <c r="A269" s="419" t="s">
        <v>962</v>
      </c>
      <c r="B269" s="419" t="s">
        <v>1774</v>
      </c>
      <c r="C269" s="501">
        <v>3</v>
      </c>
    </row>
    <row r="270" spans="1:3" ht="12.75">
      <c r="A270" s="419" t="s">
        <v>962</v>
      </c>
      <c r="B270" s="419" t="s">
        <v>1775</v>
      </c>
      <c r="C270" s="501">
        <v>3</v>
      </c>
    </row>
    <row r="271" spans="1:3" ht="12.75">
      <c r="A271" s="419" t="s">
        <v>962</v>
      </c>
      <c r="B271" s="419" t="s">
        <v>1776</v>
      </c>
      <c r="C271" s="501">
        <v>3</v>
      </c>
    </row>
    <row r="272" spans="1:3" ht="12.75">
      <c r="A272" s="419" t="s">
        <v>962</v>
      </c>
      <c r="B272" s="419" t="s">
        <v>1777</v>
      </c>
      <c r="C272" s="501">
        <v>3</v>
      </c>
    </row>
    <row r="273" spans="1:3" ht="12.75">
      <c r="A273" s="419" t="s">
        <v>962</v>
      </c>
      <c r="B273" s="419" t="s">
        <v>1778</v>
      </c>
      <c r="C273" s="501">
        <v>3</v>
      </c>
    </row>
    <row r="274" spans="1:3" ht="12.75">
      <c r="A274" s="419" t="s">
        <v>962</v>
      </c>
      <c r="B274" s="419" t="s">
        <v>1779</v>
      </c>
      <c r="C274" s="501">
        <v>3</v>
      </c>
    </row>
    <row r="275" spans="1:3" ht="12.75">
      <c r="A275" s="419" t="s">
        <v>962</v>
      </c>
      <c r="B275" s="419" t="s">
        <v>1780</v>
      </c>
      <c r="C275" s="501">
        <v>3</v>
      </c>
    </row>
    <row r="276" spans="1:3" ht="12.75">
      <c r="A276" s="419" t="s">
        <v>962</v>
      </c>
      <c r="B276" s="419" t="s">
        <v>1781</v>
      </c>
      <c r="C276" s="501">
        <v>3</v>
      </c>
    </row>
    <row r="277" spans="1:3" ht="12.75">
      <c r="A277" s="419" t="s">
        <v>962</v>
      </c>
      <c r="B277" s="419" t="s">
        <v>1782</v>
      </c>
      <c r="C277" s="501">
        <v>3</v>
      </c>
    </row>
    <row r="278" spans="1:3" ht="12.75">
      <c r="A278" s="419" t="s">
        <v>962</v>
      </c>
      <c r="B278" s="419" t="s">
        <v>1783</v>
      </c>
      <c r="C278" s="501">
        <v>2</v>
      </c>
    </row>
    <row r="279" spans="1:3" ht="12.75">
      <c r="A279" s="419" t="s">
        <v>962</v>
      </c>
      <c r="B279" s="419" t="s">
        <v>1784</v>
      </c>
      <c r="C279" s="501">
        <v>2</v>
      </c>
    </row>
    <row r="280" spans="1:3" ht="12.75">
      <c r="A280" s="419" t="s">
        <v>962</v>
      </c>
      <c r="B280" s="419" t="s">
        <v>1785</v>
      </c>
      <c r="C280" s="501">
        <v>3</v>
      </c>
    </row>
    <row r="281" spans="1:3" ht="12.75">
      <c r="A281" s="419" t="s">
        <v>962</v>
      </c>
      <c r="B281" s="419" t="s">
        <v>1786</v>
      </c>
      <c r="C281" s="501">
        <v>3</v>
      </c>
    </row>
    <row r="282" spans="1:3" ht="12.75">
      <c r="A282" s="419" t="s">
        <v>962</v>
      </c>
      <c r="B282" s="419" t="s">
        <v>1787</v>
      </c>
      <c r="C282" s="501">
        <v>3</v>
      </c>
    </row>
    <row r="283" spans="1:3" ht="12.75">
      <c r="A283" s="419" t="s">
        <v>962</v>
      </c>
      <c r="B283" s="419" t="s">
        <v>1788</v>
      </c>
      <c r="C283" s="501">
        <v>3</v>
      </c>
    </row>
    <row r="284" spans="1:3" ht="12.75">
      <c r="A284" s="419" t="s">
        <v>962</v>
      </c>
      <c r="B284" s="419" t="s">
        <v>1789</v>
      </c>
      <c r="C284" s="501">
        <v>3</v>
      </c>
    </row>
    <row r="285" spans="1:3" ht="12.75">
      <c r="A285" s="419" t="s">
        <v>962</v>
      </c>
      <c r="B285" s="419" t="s">
        <v>1790</v>
      </c>
      <c r="C285" s="501">
        <v>3</v>
      </c>
    </row>
    <row r="286" spans="1:3" ht="12.75">
      <c r="A286" s="419" t="s">
        <v>962</v>
      </c>
      <c r="B286" s="419" t="s">
        <v>1791</v>
      </c>
      <c r="C286" s="501">
        <v>3</v>
      </c>
    </row>
    <row r="287" spans="1:3" ht="12.75">
      <c r="A287" s="419" t="s">
        <v>1792</v>
      </c>
      <c r="B287" s="419" t="s">
        <v>1793</v>
      </c>
      <c r="C287" s="501">
        <v>3</v>
      </c>
    </row>
    <row r="288" spans="1:3" ht="12.75">
      <c r="A288" s="419" t="s">
        <v>1792</v>
      </c>
      <c r="B288" s="419" t="s">
        <v>1794</v>
      </c>
      <c r="C288" s="501">
        <v>3</v>
      </c>
    </row>
    <row r="289" spans="1:3" ht="12.75">
      <c r="A289" s="419" t="s">
        <v>1792</v>
      </c>
      <c r="B289" s="419" t="s">
        <v>1795</v>
      </c>
      <c r="C289" s="501">
        <v>3</v>
      </c>
    </row>
    <row r="290" spans="1:3" ht="12.75">
      <c r="A290" s="419" t="s">
        <v>1792</v>
      </c>
      <c r="B290" s="419" t="s">
        <v>1796</v>
      </c>
      <c r="C290" s="501">
        <v>3</v>
      </c>
    </row>
    <row r="291" spans="1:3" ht="12.75">
      <c r="A291" s="419" t="s">
        <v>1792</v>
      </c>
      <c r="B291" s="419" t="s">
        <v>1797</v>
      </c>
      <c r="C291" s="501">
        <v>3</v>
      </c>
    </row>
    <row r="292" spans="1:3" ht="12.75">
      <c r="A292" s="419" t="s">
        <v>1792</v>
      </c>
      <c r="B292" s="419" t="s">
        <v>1798</v>
      </c>
      <c r="C292" s="501">
        <v>3</v>
      </c>
    </row>
    <row r="293" spans="1:3" ht="12.75">
      <c r="A293" s="419" t="s">
        <v>1792</v>
      </c>
      <c r="B293" s="419" t="s">
        <v>1799</v>
      </c>
      <c r="C293" s="501">
        <v>3</v>
      </c>
    </row>
    <row r="294" spans="1:3" ht="12.75">
      <c r="A294" s="419" t="s">
        <v>1792</v>
      </c>
      <c r="B294" s="419" t="s">
        <v>1800</v>
      </c>
      <c r="C294" s="501">
        <v>3</v>
      </c>
    </row>
    <row r="295" spans="1:3" ht="12.75">
      <c r="A295" s="419" t="s">
        <v>105</v>
      </c>
      <c r="B295" s="419" t="s">
        <v>1801</v>
      </c>
      <c r="C295" s="501">
        <v>2</v>
      </c>
    </row>
    <row r="296" spans="1:3" ht="12.75">
      <c r="A296" s="419" t="s">
        <v>105</v>
      </c>
      <c r="B296" s="419" t="s">
        <v>1802</v>
      </c>
      <c r="C296" s="501">
        <v>3</v>
      </c>
    </row>
    <row r="297" spans="1:3" ht="12.75">
      <c r="A297" s="419" t="s">
        <v>105</v>
      </c>
      <c r="B297" s="419" t="s">
        <v>1803</v>
      </c>
      <c r="C297" s="501">
        <v>2</v>
      </c>
    </row>
    <row r="298" spans="1:3" ht="12.75">
      <c r="A298" s="419" t="s">
        <v>105</v>
      </c>
      <c r="B298" s="419" t="s">
        <v>1804</v>
      </c>
      <c r="C298" s="501">
        <v>2</v>
      </c>
    </row>
    <row r="299" spans="1:3" ht="12.75">
      <c r="A299" s="419" t="s">
        <v>105</v>
      </c>
      <c r="B299" s="419" t="s">
        <v>1805</v>
      </c>
      <c r="C299" s="501">
        <v>1</v>
      </c>
    </row>
    <row r="300" spans="1:3" ht="12.75">
      <c r="A300" s="419" t="s">
        <v>105</v>
      </c>
      <c r="B300" s="419" t="s">
        <v>1806</v>
      </c>
      <c r="C300" s="501">
        <v>2</v>
      </c>
    </row>
    <row r="301" spans="1:3" ht="12.75">
      <c r="A301" s="419" t="s">
        <v>105</v>
      </c>
      <c r="B301" s="419" t="s">
        <v>1807</v>
      </c>
      <c r="C301" s="501">
        <v>1</v>
      </c>
    </row>
    <row r="302" spans="1:3" ht="12.75">
      <c r="A302" s="419" t="s">
        <v>105</v>
      </c>
      <c r="B302" s="419" t="s">
        <v>1808</v>
      </c>
      <c r="C302" s="501">
        <v>3</v>
      </c>
    </row>
    <row r="303" spans="1:3" ht="12.75">
      <c r="A303" s="419" t="s">
        <v>105</v>
      </c>
      <c r="B303" s="419" t="s">
        <v>1809</v>
      </c>
      <c r="C303" s="501">
        <v>1</v>
      </c>
    </row>
    <row r="304" spans="1:3" ht="12.75">
      <c r="A304" s="419" t="s">
        <v>105</v>
      </c>
      <c r="B304" s="419" t="s">
        <v>1810</v>
      </c>
      <c r="C304" s="501">
        <v>1</v>
      </c>
    </row>
    <row r="305" spans="1:3" ht="12.75">
      <c r="A305" s="419" t="s">
        <v>105</v>
      </c>
      <c r="B305" s="419" t="s">
        <v>1811</v>
      </c>
      <c r="C305" s="501">
        <v>1</v>
      </c>
    </row>
    <row r="306" spans="1:3" ht="12.75">
      <c r="A306" s="419" t="s">
        <v>105</v>
      </c>
      <c r="B306" s="419" t="s">
        <v>1812</v>
      </c>
      <c r="C306" s="501">
        <v>1</v>
      </c>
    </row>
    <row r="307" spans="1:3" ht="12.75">
      <c r="A307" s="419" t="s">
        <v>105</v>
      </c>
      <c r="B307" s="419" t="s">
        <v>1813</v>
      </c>
      <c r="C307" s="501">
        <v>1</v>
      </c>
    </row>
    <row r="308" spans="1:3" ht="12.75">
      <c r="A308" s="419" t="s">
        <v>105</v>
      </c>
      <c r="B308" s="419" t="s">
        <v>1814</v>
      </c>
      <c r="C308" s="501">
        <v>1</v>
      </c>
    </row>
    <row r="309" spans="1:3" ht="12.75">
      <c r="A309" s="419" t="s">
        <v>105</v>
      </c>
      <c r="B309" s="419" t="s">
        <v>1815</v>
      </c>
      <c r="C309" s="501">
        <v>1</v>
      </c>
    </row>
    <row r="310" spans="1:3" ht="12.75">
      <c r="A310" s="419" t="s">
        <v>105</v>
      </c>
      <c r="B310" s="419" t="s">
        <v>1816</v>
      </c>
      <c r="C310" s="501">
        <v>1</v>
      </c>
    </row>
    <row r="311" spans="1:3" ht="12.75">
      <c r="A311" s="419" t="s">
        <v>105</v>
      </c>
      <c r="B311" s="419" t="s">
        <v>1817</v>
      </c>
      <c r="C311" s="501">
        <v>1</v>
      </c>
    </row>
    <row r="312" spans="1:3" ht="12.75">
      <c r="A312" s="419" t="s">
        <v>105</v>
      </c>
      <c r="B312" s="419" t="s">
        <v>1818</v>
      </c>
      <c r="C312" s="501">
        <v>2</v>
      </c>
    </row>
    <row r="313" spans="1:3" ht="12.75">
      <c r="A313" s="419" t="s">
        <v>105</v>
      </c>
      <c r="B313" s="419" t="s">
        <v>1819</v>
      </c>
      <c r="C313" s="501">
        <v>2</v>
      </c>
    </row>
    <row r="314" spans="1:3" ht="12.75">
      <c r="A314" s="419" t="s">
        <v>105</v>
      </c>
      <c r="B314" s="419" t="s">
        <v>1820</v>
      </c>
      <c r="C314" s="501">
        <v>1</v>
      </c>
    </row>
    <row r="315" spans="1:3" ht="12.75">
      <c r="A315" s="419" t="s">
        <v>105</v>
      </c>
      <c r="B315" s="419" t="s">
        <v>1821</v>
      </c>
      <c r="C315" s="501">
        <v>1</v>
      </c>
    </row>
    <row r="316" spans="1:3" ht="12.75">
      <c r="A316" s="419" t="s">
        <v>105</v>
      </c>
      <c r="B316" s="419" t="s">
        <v>1822</v>
      </c>
      <c r="C316" s="501">
        <v>1</v>
      </c>
    </row>
    <row r="317" spans="1:3" ht="12.75">
      <c r="A317" s="419" t="s">
        <v>105</v>
      </c>
      <c r="B317" s="419" t="s">
        <v>1823</v>
      </c>
      <c r="C317" s="501">
        <v>1</v>
      </c>
    </row>
    <row r="318" spans="1:3" ht="12.75">
      <c r="A318" s="419" t="s">
        <v>105</v>
      </c>
      <c r="B318" s="419" t="s">
        <v>1824</v>
      </c>
      <c r="C318" s="501">
        <v>2</v>
      </c>
    </row>
    <row r="319" spans="1:3" ht="12.75">
      <c r="A319" s="419" t="s">
        <v>105</v>
      </c>
      <c r="B319" s="419" t="s">
        <v>1825</v>
      </c>
      <c r="C319" s="501">
        <v>2</v>
      </c>
    </row>
    <row r="320" spans="1:3" ht="12.75">
      <c r="A320" s="419" t="s">
        <v>105</v>
      </c>
      <c r="B320" s="419" t="s">
        <v>1826</v>
      </c>
      <c r="C320" s="501">
        <v>2</v>
      </c>
    </row>
    <row r="321" spans="1:3" ht="12.75">
      <c r="A321" s="419" t="s">
        <v>105</v>
      </c>
      <c r="B321" s="419" t="s">
        <v>1827</v>
      </c>
      <c r="C321" s="501">
        <v>1</v>
      </c>
    </row>
    <row r="322" spans="1:3" ht="12.75">
      <c r="A322" s="419" t="s">
        <v>105</v>
      </c>
      <c r="B322" s="419" t="s">
        <v>1828</v>
      </c>
      <c r="C322" s="501">
        <v>1</v>
      </c>
    </row>
    <row r="323" spans="1:3" ht="12.75">
      <c r="A323" s="419" t="s">
        <v>105</v>
      </c>
      <c r="B323" s="419" t="s">
        <v>1829</v>
      </c>
      <c r="C323" s="501">
        <v>2</v>
      </c>
    </row>
    <row r="324" spans="1:3" ht="12.75">
      <c r="A324" s="419" t="s">
        <v>105</v>
      </c>
      <c r="B324" s="419" t="s">
        <v>1830</v>
      </c>
      <c r="C324" s="501">
        <v>1</v>
      </c>
    </row>
    <row r="325" spans="1:3" ht="12.75">
      <c r="A325" s="419" t="s">
        <v>105</v>
      </c>
      <c r="B325" s="419" t="s">
        <v>1831</v>
      </c>
      <c r="C325" s="501">
        <v>1</v>
      </c>
    </row>
    <row r="326" spans="1:3" ht="12.75">
      <c r="A326" s="419" t="s">
        <v>105</v>
      </c>
      <c r="B326" s="419" t="s">
        <v>1831</v>
      </c>
      <c r="C326" s="501">
        <v>2</v>
      </c>
    </row>
    <row r="327" spans="1:3" ht="12.75">
      <c r="A327" s="419" t="s">
        <v>105</v>
      </c>
      <c r="B327" s="419" t="s">
        <v>1832</v>
      </c>
      <c r="C327" s="501">
        <v>2</v>
      </c>
    </row>
    <row r="328" spans="1:3" ht="12.75">
      <c r="A328" s="419" t="s">
        <v>105</v>
      </c>
      <c r="B328" s="419" t="s">
        <v>1833</v>
      </c>
      <c r="C328" s="501">
        <v>2</v>
      </c>
    </row>
    <row r="329" spans="1:3" ht="12.75">
      <c r="A329" s="419" t="s">
        <v>105</v>
      </c>
      <c r="B329" s="419" t="s">
        <v>1834</v>
      </c>
      <c r="C329" s="501">
        <v>2</v>
      </c>
    </row>
    <row r="330" spans="1:3" ht="12.75">
      <c r="A330" s="419" t="s">
        <v>105</v>
      </c>
      <c r="B330" s="419" t="s">
        <v>1835</v>
      </c>
      <c r="C330" s="501">
        <v>2</v>
      </c>
    </row>
    <row r="331" spans="1:3" ht="12.75">
      <c r="A331" s="419" t="s">
        <v>105</v>
      </c>
      <c r="B331" s="419" t="s">
        <v>1843</v>
      </c>
      <c r="C331" s="501">
        <v>2</v>
      </c>
    </row>
    <row r="332" spans="1:3" ht="12.75">
      <c r="A332" s="419" t="s">
        <v>105</v>
      </c>
      <c r="B332" s="419" t="s">
        <v>1844</v>
      </c>
      <c r="C332" s="501">
        <v>2</v>
      </c>
    </row>
    <row r="333" spans="1:3" ht="12.75">
      <c r="A333" s="419" t="s">
        <v>105</v>
      </c>
      <c r="B333" s="419" t="s">
        <v>1845</v>
      </c>
      <c r="C333" s="501">
        <v>2</v>
      </c>
    </row>
    <row r="334" spans="1:3" ht="12.75">
      <c r="A334" s="419" t="s">
        <v>105</v>
      </c>
      <c r="B334" s="419" t="s">
        <v>1846</v>
      </c>
      <c r="C334" s="501">
        <v>1</v>
      </c>
    </row>
    <row r="335" spans="1:3" ht="12.75">
      <c r="A335" s="419" t="s">
        <v>105</v>
      </c>
      <c r="B335" s="419" t="s">
        <v>1847</v>
      </c>
      <c r="C335" s="501">
        <v>3</v>
      </c>
    </row>
    <row r="336" spans="1:3" ht="12.75">
      <c r="A336" s="419" t="s">
        <v>105</v>
      </c>
      <c r="B336" s="419" t="s">
        <v>1848</v>
      </c>
      <c r="C336" s="501">
        <v>2</v>
      </c>
    </row>
    <row r="337" spans="1:3" ht="12.75">
      <c r="A337" s="419" t="s">
        <v>105</v>
      </c>
      <c r="B337" s="419" t="s">
        <v>1849</v>
      </c>
      <c r="C337" s="501">
        <v>1</v>
      </c>
    </row>
    <row r="338" spans="1:3" ht="12.75">
      <c r="A338" s="419" t="s">
        <v>105</v>
      </c>
      <c r="B338" s="419" t="s">
        <v>1850</v>
      </c>
      <c r="C338" s="501">
        <v>1</v>
      </c>
    </row>
    <row r="339" spans="1:3" ht="12.75">
      <c r="A339" s="419" t="s">
        <v>105</v>
      </c>
      <c r="B339" s="419" t="s">
        <v>1851</v>
      </c>
      <c r="C339" s="501">
        <v>1</v>
      </c>
    </row>
    <row r="340" spans="1:3" ht="12.75">
      <c r="A340" s="419" t="s">
        <v>105</v>
      </c>
      <c r="B340" s="419" t="s">
        <v>1852</v>
      </c>
      <c r="C340" s="501">
        <v>1</v>
      </c>
    </row>
    <row r="341" spans="1:3" ht="12.75">
      <c r="A341" s="419" t="s">
        <v>105</v>
      </c>
      <c r="B341" s="419" t="s">
        <v>1853</v>
      </c>
      <c r="C341" s="501">
        <v>2</v>
      </c>
    </row>
    <row r="342" spans="1:3" ht="12.75">
      <c r="A342" s="419" t="s">
        <v>105</v>
      </c>
      <c r="B342" s="419" t="s">
        <v>1854</v>
      </c>
      <c r="C342" s="501">
        <v>2</v>
      </c>
    </row>
    <row r="343" spans="1:3" ht="12.75">
      <c r="A343" s="419" t="s">
        <v>105</v>
      </c>
      <c r="B343" s="419" t="s">
        <v>1855</v>
      </c>
      <c r="C343" s="501">
        <v>2</v>
      </c>
    </row>
    <row r="344" spans="1:3" ht="12.75">
      <c r="A344" s="419" t="s">
        <v>105</v>
      </c>
      <c r="B344" s="419" t="s">
        <v>1856</v>
      </c>
      <c r="C344" s="501">
        <v>1</v>
      </c>
    </row>
    <row r="345" spans="1:3" ht="12.75">
      <c r="A345" s="419" t="s">
        <v>105</v>
      </c>
      <c r="B345" s="419" t="s">
        <v>1857</v>
      </c>
      <c r="C345" s="501">
        <v>1</v>
      </c>
    </row>
    <row r="346" spans="1:3" ht="12.75">
      <c r="A346" s="419" t="s">
        <v>105</v>
      </c>
      <c r="B346" s="419" t="s">
        <v>1858</v>
      </c>
      <c r="C346" s="501">
        <v>1</v>
      </c>
    </row>
    <row r="347" spans="1:3" ht="12.75">
      <c r="A347" s="419" t="s">
        <v>105</v>
      </c>
      <c r="B347" s="419" t="s">
        <v>1859</v>
      </c>
      <c r="C347" s="501">
        <v>2</v>
      </c>
    </row>
    <row r="348" spans="1:3" ht="12.75">
      <c r="A348" s="419" t="s">
        <v>105</v>
      </c>
      <c r="B348" s="419" t="s">
        <v>1860</v>
      </c>
      <c r="C348" s="501">
        <v>1</v>
      </c>
    </row>
    <row r="349" spans="1:3" ht="12.75">
      <c r="A349" s="419" t="s">
        <v>105</v>
      </c>
      <c r="B349" s="419" t="s">
        <v>1861</v>
      </c>
      <c r="C349" s="501">
        <v>3</v>
      </c>
    </row>
    <row r="350" spans="1:3" ht="12.75">
      <c r="A350" s="419" t="s">
        <v>105</v>
      </c>
      <c r="B350" s="419" t="s">
        <v>1862</v>
      </c>
      <c r="C350" s="501">
        <v>1</v>
      </c>
    </row>
    <row r="351" spans="1:3" ht="12.75">
      <c r="A351" s="419" t="s">
        <v>105</v>
      </c>
      <c r="B351" s="419" t="s">
        <v>1863</v>
      </c>
      <c r="C351" s="501">
        <v>2</v>
      </c>
    </row>
    <row r="352" spans="1:3" ht="12.75">
      <c r="A352" s="419" t="s">
        <v>105</v>
      </c>
      <c r="B352" s="419" t="s">
        <v>1864</v>
      </c>
      <c r="C352" s="501">
        <v>1</v>
      </c>
    </row>
    <row r="353" spans="1:3" ht="12.75">
      <c r="A353" s="419" t="s">
        <v>105</v>
      </c>
      <c r="B353" s="419" t="s">
        <v>1865</v>
      </c>
      <c r="C353" s="501">
        <v>1</v>
      </c>
    </row>
    <row r="354" spans="1:3" ht="12.75">
      <c r="A354" s="419" t="s">
        <v>105</v>
      </c>
      <c r="B354" s="419" t="s">
        <v>1866</v>
      </c>
      <c r="C354" s="501">
        <v>2</v>
      </c>
    </row>
    <row r="355" spans="1:3" ht="12.75">
      <c r="A355" s="419" t="s">
        <v>105</v>
      </c>
      <c r="B355" s="419" t="s">
        <v>1867</v>
      </c>
      <c r="C355" s="501">
        <v>2</v>
      </c>
    </row>
    <row r="356" spans="1:3" ht="12.75">
      <c r="A356" s="419" t="s">
        <v>105</v>
      </c>
      <c r="B356" s="419" t="s">
        <v>1868</v>
      </c>
      <c r="C356" s="501">
        <v>1</v>
      </c>
    </row>
    <row r="357" spans="1:3" ht="12.75">
      <c r="A357" s="419" t="s">
        <v>105</v>
      </c>
      <c r="B357" s="419" t="s">
        <v>1869</v>
      </c>
      <c r="C357" s="501">
        <v>1</v>
      </c>
    </row>
    <row r="358" spans="1:3" ht="12.75">
      <c r="A358" s="419" t="s">
        <v>105</v>
      </c>
      <c r="B358" s="419" t="s">
        <v>1870</v>
      </c>
      <c r="C358" s="501">
        <v>2</v>
      </c>
    </row>
    <row r="359" spans="1:3" ht="12.75">
      <c r="A359" s="419" t="s">
        <v>105</v>
      </c>
      <c r="B359" s="419" t="s">
        <v>1871</v>
      </c>
      <c r="C359" s="501">
        <v>1</v>
      </c>
    </row>
    <row r="360" spans="1:3" ht="12.75">
      <c r="A360" s="419" t="s">
        <v>105</v>
      </c>
      <c r="B360" s="419" t="s">
        <v>1872</v>
      </c>
      <c r="C360" s="501">
        <v>1</v>
      </c>
    </row>
    <row r="361" spans="1:3" ht="12.75">
      <c r="A361" s="419" t="s">
        <v>105</v>
      </c>
      <c r="B361" s="419" t="s">
        <v>1873</v>
      </c>
      <c r="C361" s="501">
        <v>1</v>
      </c>
    </row>
    <row r="362" spans="1:3" ht="12.75">
      <c r="A362" s="419" t="s">
        <v>105</v>
      </c>
      <c r="B362" s="419" t="s">
        <v>1874</v>
      </c>
      <c r="C362" s="501">
        <v>2</v>
      </c>
    </row>
    <row r="363" spans="1:3" ht="12.75">
      <c r="A363" s="419" t="s">
        <v>105</v>
      </c>
      <c r="B363" s="419" t="s">
        <v>1875</v>
      </c>
      <c r="C363" s="501">
        <v>1</v>
      </c>
    </row>
    <row r="364" spans="1:3" ht="12.75">
      <c r="A364" s="419" t="s">
        <v>535</v>
      </c>
      <c r="B364" s="419" t="s">
        <v>1876</v>
      </c>
      <c r="C364" s="501">
        <v>1</v>
      </c>
    </row>
    <row r="365" spans="1:3" ht="12.75">
      <c r="A365" s="419" t="s">
        <v>535</v>
      </c>
      <c r="B365" s="419" t="s">
        <v>1877</v>
      </c>
      <c r="C365" s="501">
        <v>3</v>
      </c>
    </row>
    <row r="366" spans="1:3" ht="12.75">
      <c r="A366" s="419" t="s">
        <v>535</v>
      </c>
      <c r="B366" s="419" t="s">
        <v>1878</v>
      </c>
      <c r="C366" s="501">
        <v>3</v>
      </c>
    </row>
    <row r="367" spans="1:3" ht="12.75">
      <c r="A367" s="419" t="s">
        <v>535</v>
      </c>
      <c r="B367" s="419" t="s">
        <v>1879</v>
      </c>
      <c r="C367" s="501">
        <v>2</v>
      </c>
    </row>
    <row r="368" spans="1:3" ht="12.75">
      <c r="A368" s="419" t="s">
        <v>535</v>
      </c>
      <c r="B368" s="419" t="s">
        <v>1880</v>
      </c>
      <c r="C368" s="501">
        <v>2</v>
      </c>
    </row>
    <row r="369" spans="1:3" ht="12.75">
      <c r="A369" s="419" t="s">
        <v>535</v>
      </c>
      <c r="B369" s="419" t="s">
        <v>1881</v>
      </c>
      <c r="C369" s="501">
        <v>3</v>
      </c>
    </row>
    <row r="370" spans="1:3" ht="12.75">
      <c r="A370" s="419" t="s">
        <v>535</v>
      </c>
      <c r="B370" s="419" t="s">
        <v>1882</v>
      </c>
      <c r="C370" s="501">
        <v>1</v>
      </c>
    </row>
    <row r="371" spans="1:3" ht="12.75">
      <c r="A371" s="419" t="s">
        <v>535</v>
      </c>
      <c r="B371" s="419" t="s">
        <v>1883</v>
      </c>
      <c r="C371" s="501">
        <v>1</v>
      </c>
    </row>
    <row r="372" spans="1:3" ht="12.75">
      <c r="A372" s="419" t="s">
        <v>535</v>
      </c>
      <c r="B372" s="419" t="s">
        <v>1884</v>
      </c>
      <c r="C372" s="501">
        <v>2</v>
      </c>
    </row>
    <row r="373" spans="1:3" ht="12.75">
      <c r="A373" s="419" t="s">
        <v>535</v>
      </c>
      <c r="B373" s="419" t="s">
        <v>1885</v>
      </c>
      <c r="C373" s="501">
        <v>2</v>
      </c>
    </row>
    <row r="374" spans="1:3" ht="12.75">
      <c r="A374" s="419" t="s">
        <v>535</v>
      </c>
      <c r="B374" s="419" t="s">
        <v>1886</v>
      </c>
      <c r="C374" s="501">
        <v>1</v>
      </c>
    </row>
    <row r="375" spans="1:3" ht="12.75">
      <c r="A375" s="419" t="s">
        <v>535</v>
      </c>
      <c r="B375" s="419" t="s">
        <v>1887</v>
      </c>
      <c r="C375" s="501">
        <v>3</v>
      </c>
    </row>
    <row r="376" spans="1:3" ht="12.75">
      <c r="A376" s="419" t="s">
        <v>535</v>
      </c>
      <c r="B376" s="419" t="s">
        <v>1888</v>
      </c>
      <c r="C376" s="501">
        <v>1</v>
      </c>
    </row>
    <row r="377" spans="1:3" ht="12.75">
      <c r="A377" s="419" t="s">
        <v>535</v>
      </c>
      <c r="B377" s="419" t="s">
        <v>1889</v>
      </c>
      <c r="C377" s="501">
        <v>2</v>
      </c>
    </row>
    <row r="378" spans="1:3" ht="12.75">
      <c r="A378" s="419" t="s">
        <v>535</v>
      </c>
      <c r="B378" s="419" t="s">
        <v>1890</v>
      </c>
      <c r="C378" s="501">
        <v>2</v>
      </c>
    </row>
    <row r="379" spans="1:3" ht="12.75">
      <c r="A379" s="419" t="s">
        <v>535</v>
      </c>
      <c r="B379" s="419" t="s">
        <v>1891</v>
      </c>
      <c r="C379" s="501">
        <v>1</v>
      </c>
    </row>
    <row r="380" spans="1:3" ht="12.75">
      <c r="A380" s="419" t="s">
        <v>535</v>
      </c>
      <c r="B380" s="419" t="s">
        <v>1892</v>
      </c>
      <c r="C380" s="501">
        <v>1</v>
      </c>
    </row>
    <row r="381" spans="1:3" ht="12.75">
      <c r="A381" s="419" t="s">
        <v>535</v>
      </c>
      <c r="B381" s="419" t="s">
        <v>1893</v>
      </c>
      <c r="C381" s="501">
        <v>1</v>
      </c>
    </row>
    <row r="382" spans="1:3" ht="12.75">
      <c r="A382" s="419" t="s">
        <v>535</v>
      </c>
      <c r="B382" s="419" t="s">
        <v>1894</v>
      </c>
      <c r="C382" s="501">
        <v>1</v>
      </c>
    </row>
    <row r="383" spans="1:3" ht="12.75">
      <c r="A383" s="419" t="s">
        <v>535</v>
      </c>
      <c r="B383" s="419" t="s">
        <v>1895</v>
      </c>
      <c r="C383" s="501">
        <v>1</v>
      </c>
    </row>
    <row r="384" spans="1:3" ht="12.75">
      <c r="A384" s="419" t="s">
        <v>535</v>
      </c>
      <c r="B384" s="419" t="s">
        <v>1896</v>
      </c>
      <c r="C384" s="501">
        <v>1</v>
      </c>
    </row>
    <row r="385" spans="1:3" ht="12.75">
      <c r="A385" s="419" t="s">
        <v>535</v>
      </c>
      <c r="B385" s="419" t="s">
        <v>1897</v>
      </c>
      <c r="C385" s="501">
        <v>3</v>
      </c>
    </row>
    <row r="386" spans="1:3" ht="12.75">
      <c r="A386" s="419" t="s">
        <v>535</v>
      </c>
      <c r="B386" s="419" t="s">
        <v>1898</v>
      </c>
      <c r="C386" s="501">
        <v>1</v>
      </c>
    </row>
    <row r="387" spans="1:3" ht="12.75">
      <c r="A387" s="419" t="s">
        <v>535</v>
      </c>
      <c r="B387" s="419" t="s">
        <v>1899</v>
      </c>
      <c r="C387" s="501">
        <v>2</v>
      </c>
    </row>
    <row r="388" spans="1:3" ht="12.75">
      <c r="A388" s="419" t="s">
        <v>535</v>
      </c>
      <c r="B388" s="419" t="s">
        <v>1900</v>
      </c>
      <c r="C388" s="501">
        <v>2</v>
      </c>
    </row>
    <row r="389" spans="1:3" ht="12.75">
      <c r="A389" s="419" t="s">
        <v>535</v>
      </c>
      <c r="B389" s="419" t="s">
        <v>1901</v>
      </c>
      <c r="C389" s="501">
        <v>2</v>
      </c>
    </row>
    <row r="390" spans="1:3" ht="12.75">
      <c r="A390" s="419" t="s">
        <v>535</v>
      </c>
      <c r="B390" s="419" t="s">
        <v>1902</v>
      </c>
      <c r="C390" s="501">
        <v>2</v>
      </c>
    </row>
    <row r="391" spans="1:3" ht="12.75">
      <c r="A391" s="419" t="s">
        <v>535</v>
      </c>
      <c r="B391" s="419" t="s">
        <v>1903</v>
      </c>
      <c r="C391" s="501">
        <v>2</v>
      </c>
    </row>
    <row r="392" spans="1:3" ht="12.75">
      <c r="A392" s="419" t="s">
        <v>535</v>
      </c>
      <c r="B392" s="419" t="s">
        <v>1904</v>
      </c>
      <c r="C392" s="501">
        <v>2</v>
      </c>
    </row>
    <row r="393" spans="1:3" ht="12.75">
      <c r="A393" s="419" t="s">
        <v>535</v>
      </c>
      <c r="B393" s="419" t="s">
        <v>1905</v>
      </c>
      <c r="C393" s="501">
        <v>2</v>
      </c>
    </row>
    <row r="394" spans="1:3" ht="12.75">
      <c r="A394" s="419" t="s">
        <v>535</v>
      </c>
      <c r="B394" s="419" t="s">
        <v>1906</v>
      </c>
      <c r="C394" s="501">
        <v>2</v>
      </c>
    </row>
    <row r="395" spans="1:3" ht="12.75">
      <c r="A395" s="419" t="s">
        <v>535</v>
      </c>
      <c r="B395" s="419" t="s">
        <v>1907</v>
      </c>
      <c r="C395" s="501">
        <v>2</v>
      </c>
    </row>
    <row r="396" spans="1:3" ht="12.75">
      <c r="A396" s="419" t="s">
        <v>535</v>
      </c>
      <c r="B396" s="419" t="s">
        <v>1908</v>
      </c>
      <c r="C396" s="501">
        <v>2</v>
      </c>
    </row>
    <row r="397" spans="1:3" ht="12.75">
      <c r="A397" s="419" t="s">
        <v>535</v>
      </c>
      <c r="B397" s="419" t="s">
        <v>1909</v>
      </c>
      <c r="C397" s="501">
        <v>2</v>
      </c>
    </row>
    <row r="398" spans="1:3" ht="12.75">
      <c r="A398" s="419" t="s">
        <v>535</v>
      </c>
      <c r="B398" s="419" t="s">
        <v>1910</v>
      </c>
      <c r="C398" s="501">
        <v>2</v>
      </c>
    </row>
    <row r="399" spans="1:3" ht="12.75">
      <c r="A399" s="419" t="s">
        <v>535</v>
      </c>
      <c r="B399" s="419" t="s">
        <v>1911</v>
      </c>
      <c r="C399" s="501">
        <v>2</v>
      </c>
    </row>
    <row r="400" spans="1:3" ht="12.75">
      <c r="A400" s="419" t="s">
        <v>535</v>
      </c>
      <c r="B400" s="419" t="s">
        <v>1912</v>
      </c>
      <c r="C400" s="501">
        <v>1</v>
      </c>
    </row>
    <row r="401" spans="1:3" ht="12.75">
      <c r="A401" s="419" t="s">
        <v>535</v>
      </c>
      <c r="B401" s="419" t="s">
        <v>1913</v>
      </c>
      <c r="C401" s="501">
        <v>1</v>
      </c>
    </row>
    <row r="402" spans="1:3" ht="12.75">
      <c r="A402" s="419" t="s">
        <v>535</v>
      </c>
      <c r="B402" s="419" t="s">
        <v>1914</v>
      </c>
      <c r="C402" s="501">
        <v>1</v>
      </c>
    </row>
    <row r="403" spans="1:3" ht="12.75">
      <c r="A403" s="419" t="s">
        <v>535</v>
      </c>
      <c r="B403" s="419" t="s">
        <v>1915</v>
      </c>
      <c r="C403" s="501">
        <v>1</v>
      </c>
    </row>
    <row r="404" spans="1:3" ht="12.75">
      <c r="A404" s="419" t="s">
        <v>535</v>
      </c>
      <c r="B404" s="419" t="s">
        <v>1916</v>
      </c>
      <c r="C404" s="501">
        <v>1</v>
      </c>
    </row>
    <row r="405" spans="1:3" ht="12.75">
      <c r="A405" s="419" t="s">
        <v>535</v>
      </c>
      <c r="B405" s="419" t="s">
        <v>1917</v>
      </c>
      <c r="C405" s="501">
        <v>2</v>
      </c>
    </row>
    <row r="406" spans="1:3" ht="12.75">
      <c r="A406" s="419" t="s">
        <v>535</v>
      </c>
      <c r="B406" s="419" t="s">
        <v>1918</v>
      </c>
      <c r="C406" s="501">
        <v>3</v>
      </c>
    </row>
    <row r="407" spans="1:3" ht="12.75">
      <c r="A407" s="419" t="s">
        <v>535</v>
      </c>
      <c r="B407" s="419" t="s">
        <v>1919</v>
      </c>
      <c r="C407" s="501">
        <v>3</v>
      </c>
    </row>
    <row r="408" spans="1:3" ht="12.75">
      <c r="A408" s="419" t="s">
        <v>535</v>
      </c>
      <c r="B408" s="419" t="s">
        <v>1920</v>
      </c>
      <c r="C408" s="501">
        <v>3</v>
      </c>
    </row>
    <row r="409" spans="1:3" ht="12.75">
      <c r="A409" s="419" t="s">
        <v>535</v>
      </c>
      <c r="B409" s="419" t="s">
        <v>1921</v>
      </c>
      <c r="C409" s="501">
        <v>2</v>
      </c>
    </row>
    <row r="410" spans="1:3" ht="12.75">
      <c r="A410" s="419" t="s">
        <v>535</v>
      </c>
      <c r="B410" s="419" t="s">
        <v>1922</v>
      </c>
      <c r="C410" s="501">
        <v>3</v>
      </c>
    </row>
    <row r="411" spans="1:3" ht="12.75">
      <c r="A411" s="419" t="s">
        <v>535</v>
      </c>
      <c r="B411" s="419" t="s">
        <v>1923</v>
      </c>
      <c r="C411" s="501">
        <v>3</v>
      </c>
    </row>
    <row r="412" spans="1:3" ht="12.75">
      <c r="A412" s="419" t="s">
        <v>535</v>
      </c>
      <c r="B412" s="419" t="s">
        <v>1924</v>
      </c>
      <c r="C412" s="501">
        <v>1</v>
      </c>
    </row>
    <row r="413" spans="1:3" ht="12.75">
      <c r="A413" s="419" t="s">
        <v>535</v>
      </c>
      <c r="B413" s="419" t="s">
        <v>1925</v>
      </c>
      <c r="C413" s="501">
        <v>1</v>
      </c>
    </row>
    <row r="414" spans="1:3" ht="12.75">
      <c r="A414" s="419" t="s">
        <v>535</v>
      </c>
      <c r="B414" s="419" t="s">
        <v>1926</v>
      </c>
      <c r="C414" s="501">
        <v>1</v>
      </c>
    </row>
    <row r="415" spans="1:3" ht="12.75">
      <c r="A415" s="419" t="s">
        <v>535</v>
      </c>
      <c r="B415" s="419" t="s">
        <v>1927</v>
      </c>
      <c r="C415" s="501">
        <v>2</v>
      </c>
    </row>
    <row r="416" spans="1:3" ht="12.75">
      <c r="A416" s="419" t="s">
        <v>535</v>
      </c>
      <c r="B416" s="419" t="s">
        <v>1928</v>
      </c>
      <c r="C416" s="501">
        <v>3</v>
      </c>
    </row>
    <row r="417" spans="1:3" ht="12.75">
      <c r="A417" s="419" t="s">
        <v>535</v>
      </c>
      <c r="B417" s="419" t="s">
        <v>1929</v>
      </c>
      <c r="C417" s="501">
        <v>3</v>
      </c>
    </row>
    <row r="418" spans="1:3" ht="12.75">
      <c r="A418" s="419" t="s">
        <v>535</v>
      </c>
      <c r="B418" s="419" t="s">
        <v>1930</v>
      </c>
      <c r="C418" s="501">
        <v>2</v>
      </c>
    </row>
    <row r="419" spans="1:3" ht="12.75">
      <c r="A419" s="419" t="s">
        <v>535</v>
      </c>
      <c r="B419" s="419" t="s">
        <v>1931</v>
      </c>
      <c r="C419" s="501">
        <v>3</v>
      </c>
    </row>
    <row r="420" spans="1:3" ht="12.75">
      <c r="A420" s="419" t="s">
        <v>535</v>
      </c>
      <c r="B420" s="419" t="s">
        <v>1932</v>
      </c>
      <c r="C420" s="501">
        <v>3</v>
      </c>
    </row>
    <row r="421" spans="1:3" ht="12.75">
      <c r="A421" s="419" t="s">
        <v>535</v>
      </c>
      <c r="B421" s="419" t="s">
        <v>1933</v>
      </c>
      <c r="C421" s="501">
        <v>3</v>
      </c>
    </row>
    <row r="422" spans="1:3" ht="12.75">
      <c r="A422" s="419" t="s">
        <v>535</v>
      </c>
      <c r="B422" s="419" t="s">
        <v>1934</v>
      </c>
      <c r="C422" s="501">
        <v>3</v>
      </c>
    </row>
    <row r="423" spans="1:3" ht="12.75">
      <c r="A423" s="419" t="s">
        <v>535</v>
      </c>
      <c r="B423" s="419" t="s">
        <v>1935</v>
      </c>
      <c r="C423" s="501">
        <v>3</v>
      </c>
    </row>
    <row r="424" spans="1:3" ht="12.75">
      <c r="A424" s="419" t="s">
        <v>535</v>
      </c>
      <c r="B424" s="419" t="s">
        <v>1936</v>
      </c>
      <c r="C424" s="501">
        <v>3</v>
      </c>
    </row>
    <row r="425" spans="1:3" ht="12.75">
      <c r="A425" s="419" t="s">
        <v>535</v>
      </c>
      <c r="B425" s="419" t="s">
        <v>1937</v>
      </c>
      <c r="C425" s="501">
        <v>3</v>
      </c>
    </row>
    <row r="426" spans="1:3" ht="12.75">
      <c r="A426" s="419" t="s">
        <v>535</v>
      </c>
      <c r="B426" s="419" t="s">
        <v>1938</v>
      </c>
      <c r="C426" s="501">
        <v>3</v>
      </c>
    </row>
    <row r="427" spans="1:3" ht="12.75">
      <c r="A427" s="419" t="s">
        <v>535</v>
      </c>
      <c r="B427" s="419" t="s">
        <v>1939</v>
      </c>
      <c r="C427" s="501">
        <v>3</v>
      </c>
    </row>
    <row r="428" spans="1:3" ht="12.75">
      <c r="A428" s="419" t="s">
        <v>535</v>
      </c>
      <c r="B428" s="419" t="s">
        <v>1940</v>
      </c>
      <c r="C428" s="501">
        <v>2</v>
      </c>
    </row>
    <row r="429" spans="1:3" ht="12.75">
      <c r="A429" s="419" t="s">
        <v>535</v>
      </c>
      <c r="B429" s="419" t="s">
        <v>1941</v>
      </c>
      <c r="C429" s="501">
        <v>3</v>
      </c>
    </row>
    <row r="430" spans="1:3" ht="12.75">
      <c r="A430" s="419" t="s">
        <v>535</v>
      </c>
      <c r="B430" s="419" t="s">
        <v>1942</v>
      </c>
      <c r="C430" s="501">
        <v>3</v>
      </c>
    </row>
    <row r="431" spans="1:3" ht="12.75">
      <c r="A431" s="419" t="s">
        <v>535</v>
      </c>
      <c r="B431" s="419" t="s">
        <v>1943</v>
      </c>
      <c r="C431" s="501">
        <v>1</v>
      </c>
    </row>
    <row r="432" spans="1:3" ht="12.75">
      <c r="A432" s="419" t="s">
        <v>535</v>
      </c>
      <c r="B432" s="419" t="s">
        <v>1944</v>
      </c>
      <c r="C432" s="501">
        <v>1</v>
      </c>
    </row>
    <row r="433" spans="1:3" ht="12.75">
      <c r="A433" s="419" t="s">
        <v>535</v>
      </c>
      <c r="B433" s="419" t="s">
        <v>1945</v>
      </c>
      <c r="C433" s="501">
        <v>1</v>
      </c>
    </row>
    <row r="434" spans="1:3" ht="12.75">
      <c r="A434" s="419" t="s">
        <v>535</v>
      </c>
      <c r="B434" s="419" t="s">
        <v>1946</v>
      </c>
      <c r="C434" s="501">
        <v>3</v>
      </c>
    </row>
    <row r="435" spans="1:3" ht="12.75">
      <c r="A435" s="419" t="s">
        <v>535</v>
      </c>
      <c r="B435" s="419" t="s">
        <v>1947</v>
      </c>
      <c r="C435" s="501">
        <v>1</v>
      </c>
    </row>
    <row r="436" spans="1:3" ht="12.75">
      <c r="A436" s="419" t="s">
        <v>535</v>
      </c>
      <c r="B436" s="419" t="s">
        <v>1948</v>
      </c>
      <c r="C436" s="501">
        <v>2</v>
      </c>
    </row>
    <row r="437" spans="1:3" ht="12.75">
      <c r="A437" s="419" t="s">
        <v>535</v>
      </c>
      <c r="B437" s="419" t="s">
        <v>1949</v>
      </c>
      <c r="C437" s="501">
        <v>2</v>
      </c>
    </row>
    <row r="438" spans="1:3" ht="12.75">
      <c r="A438" s="419" t="s">
        <v>535</v>
      </c>
      <c r="B438" s="419" t="s">
        <v>1950</v>
      </c>
      <c r="C438" s="501">
        <v>2</v>
      </c>
    </row>
    <row r="439" spans="1:3" ht="12.75">
      <c r="A439" s="419" t="s">
        <v>535</v>
      </c>
      <c r="B439" s="419" t="s">
        <v>1951</v>
      </c>
      <c r="C439" s="501">
        <v>2</v>
      </c>
    </row>
    <row r="440" spans="1:3" ht="12.75">
      <c r="A440" s="419" t="s">
        <v>535</v>
      </c>
      <c r="B440" s="419" t="s">
        <v>1952</v>
      </c>
      <c r="C440" s="501">
        <v>2</v>
      </c>
    </row>
    <row r="441" spans="1:3" ht="12.75">
      <c r="A441" s="419" t="s">
        <v>535</v>
      </c>
      <c r="B441" s="419" t="s">
        <v>1953</v>
      </c>
      <c r="C441" s="501">
        <v>3</v>
      </c>
    </row>
    <row r="442" spans="1:3" ht="12.75">
      <c r="A442" s="419" t="s">
        <v>535</v>
      </c>
      <c r="B442" s="419" t="s">
        <v>1954</v>
      </c>
      <c r="C442" s="501">
        <v>3</v>
      </c>
    </row>
    <row r="443" spans="1:3" ht="12.75">
      <c r="A443" s="419" t="s">
        <v>535</v>
      </c>
      <c r="B443" s="419" t="s">
        <v>1955</v>
      </c>
      <c r="C443" s="501">
        <v>3</v>
      </c>
    </row>
    <row r="444" spans="1:3" ht="12.75">
      <c r="A444" s="419" t="s">
        <v>535</v>
      </c>
      <c r="B444" s="419" t="s">
        <v>1956</v>
      </c>
      <c r="C444" s="501">
        <v>3</v>
      </c>
    </row>
    <row r="445" spans="1:3" ht="12.75">
      <c r="A445" s="419" t="s">
        <v>535</v>
      </c>
      <c r="B445" s="419" t="s">
        <v>1957</v>
      </c>
      <c r="C445" s="501">
        <v>1</v>
      </c>
    </row>
    <row r="446" spans="1:3" ht="12.75">
      <c r="A446" s="419" t="s">
        <v>535</v>
      </c>
      <c r="B446" s="419" t="s">
        <v>1958</v>
      </c>
      <c r="C446" s="501">
        <v>1</v>
      </c>
    </row>
    <row r="447" spans="1:3" ht="12.75">
      <c r="A447" s="419" t="s">
        <v>535</v>
      </c>
      <c r="B447" s="419" t="s">
        <v>1959</v>
      </c>
      <c r="C447" s="501">
        <v>1</v>
      </c>
    </row>
    <row r="448" spans="1:3" ht="12.75">
      <c r="A448" s="419" t="s">
        <v>535</v>
      </c>
      <c r="B448" s="419" t="s">
        <v>1960</v>
      </c>
      <c r="C448" s="501">
        <v>1</v>
      </c>
    </row>
    <row r="449" spans="1:3" ht="12.75">
      <c r="A449" s="419" t="s">
        <v>535</v>
      </c>
      <c r="B449" s="419" t="s">
        <v>1961</v>
      </c>
      <c r="C449" s="501">
        <v>1</v>
      </c>
    </row>
    <row r="450" spans="1:3" ht="12.75">
      <c r="A450" s="419" t="s">
        <v>535</v>
      </c>
      <c r="B450" s="419" t="s">
        <v>1962</v>
      </c>
      <c r="C450" s="501">
        <v>1</v>
      </c>
    </row>
    <row r="451" spans="1:3" ht="12.75">
      <c r="A451" s="419" t="s">
        <v>535</v>
      </c>
      <c r="B451" s="419" t="s">
        <v>1963</v>
      </c>
      <c r="C451" s="501">
        <v>2</v>
      </c>
    </row>
    <row r="452" spans="1:3" ht="12.75">
      <c r="A452" s="419" t="s">
        <v>535</v>
      </c>
      <c r="B452" s="419" t="s">
        <v>1964</v>
      </c>
      <c r="C452" s="501">
        <v>1</v>
      </c>
    </row>
    <row r="453" spans="1:3" ht="12.75">
      <c r="A453" s="419" t="s">
        <v>535</v>
      </c>
      <c r="B453" s="419" t="s">
        <v>1965</v>
      </c>
      <c r="C453" s="501">
        <v>3</v>
      </c>
    </row>
    <row r="454" spans="1:3" ht="12.75">
      <c r="A454" s="419" t="s">
        <v>535</v>
      </c>
      <c r="B454" s="419" t="s">
        <v>1966</v>
      </c>
      <c r="C454" s="501">
        <v>3</v>
      </c>
    </row>
    <row r="455" spans="1:3" ht="12.75">
      <c r="A455" s="419" t="s">
        <v>535</v>
      </c>
      <c r="B455" s="419" t="s">
        <v>1967</v>
      </c>
      <c r="C455" s="501">
        <v>1</v>
      </c>
    </row>
    <row r="456" spans="1:3" ht="12.75">
      <c r="A456" s="419" t="s">
        <v>535</v>
      </c>
      <c r="B456" s="419" t="s">
        <v>1968</v>
      </c>
      <c r="C456" s="501">
        <v>1</v>
      </c>
    </row>
    <row r="457" spans="1:3" ht="12.75">
      <c r="A457" s="419" t="s">
        <v>535</v>
      </c>
      <c r="B457" s="419" t="s">
        <v>1969</v>
      </c>
      <c r="C457" s="501">
        <v>1</v>
      </c>
    </row>
    <row r="458" spans="1:3" ht="12.75">
      <c r="A458" s="419" t="s">
        <v>535</v>
      </c>
      <c r="B458" s="419" t="s">
        <v>1970</v>
      </c>
      <c r="C458" s="501">
        <v>3</v>
      </c>
    </row>
    <row r="459" spans="1:3" ht="12.75">
      <c r="A459" s="419" t="s">
        <v>535</v>
      </c>
      <c r="B459" s="419" t="s">
        <v>1971</v>
      </c>
      <c r="C459" s="501">
        <v>3</v>
      </c>
    </row>
    <row r="460" spans="1:3" ht="12.75">
      <c r="A460" s="419" t="s">
        <v>535</v>
      </c>
      <c r="B460" s="419" t="s">
        <v>1972</v>
      </c>
      <c r="C460" s="501">
        <v>1</v>
      </c>
    </row>
    <row r="461" spans="1:3" ht="12.75">
      <c r="A461" s="419" t="s">
        <v>535</v>
      </c>
      <c r="B461" s="419" t="s">
        <v>1973</v>
      </c>
      <c r="C461" s="501">
        <v>2</v>
      </c>
    </row>
    <row r="462" spans="1:3" ht="12.75">
      <c r="A462" s="419" t="s">
        <v>535</v>
      </c>
      <c r="B462" s="419" t="s">
        <v>0</v>
      </c>
      <c r="C462" s="501">
        <v>2</v>
      </c>
    </row>
    <row r="463" spans="1:3" ht="12.75">
      <c r="A463" s="419" t="s">
        <v>535</v>
      </c>
      <c r="B463" s="419" t="s">
        <v>1</v>
      </c>
      <c r="C463" s="501">
        <v>2</v>
      </c>
    </row>
    <row r="464" spans="1:3" ht="12.75">
      <c r="A464" s="419" t="s">
        <v>535</v>
      </c>
      <c r="B464" s="419" t="s">
        <v>2</v>
      </c>
      <c r="C464" s="501">
        <v>3</v>
      </c>
    </row>
    <row r="465" spans="1:3" ht="12.75">
      <c r="A465" s="419" t="s">
        <v>535</v>
      </c>
      <c r="B465" s="419" t="s">
        <v>3</v>
      </c>
      <c r="C465" s="501">
        <v>2</v>
      </c>
    </row>
    <row r="466" spans="1:3" ht="12.75">
      <c r="A466" s="419" t="s">
        <v>4</v>
      </c>
      <c r="B466" s="419" t="s">
        <v>5</v>
      </c>
      <c r="C466" s="501">
        <v>1</v>
      </c>
    </row>
    <row r="467" spans="1:3" ht="12.75">
      <c r="A467" s="419" t="s">
        <v>4</v>
      </c>
      <c r="B467" s="419" t="s">
        <v>6</v>
      </c>
      <c r="C467" s="501">
        <v>1</v>
      </c>
    </row>
    <row r="468" spans="1:3" ht="12.75">
      <c r="A468" s="419" t="s">
        <v>164</v>
      </c>
      <c r="B468" s="419" t="s">
        <v>7</v>
      </c>
      <c r="C468" s="501">
        <v>1</v>
      </c>
    </row>
    <row r="469" spans="1:3" ht="12.75">
      <c r="A469" s="419" t="s">
        <v>164</v>
      </c>
      <c r="B469" s="419" t="s">
        <v>8</v>
      </c>
      <c r="C469" s="501">
        <v>2</v>
      </c>
    </row>
    <row r="470" spans="1:3" ht="12.75">
      <c r="A470" s="419" t="s">
        <v>164</v>
      </c>
      <c r="B470" s="419" t="s">
        <v>9</v>
      </c>
      <c r="C470" s="501">
        <v>1</v>
      </c>
    </row>
    <row r="471" spans="1:3" ht="12.75">
      <c r="A471" s="419" t="s">
        <v>164</v>
      </c>
      <c r="B471" s="419" t="s">
        <v>1598</v>
      </c>
      <c r="C471" s="501">
        <v>1</v>
      </c>
    </row>
    <row r="472" spans="1:3" ht="12.75">
      <c r="A472" s="419" t="s">
        <v>164</v>
      </c>
      <c r="B472" s="419" t="s">
        <v>10</v>
      </c>
      <c r="C472" s="501">
        <v>1</v>
      </c>
    </row>
    <row r="473" spans="1:3" ht="12.75">
      <c r="A473" s="419" t="s">
        <v>164</v>
      </c>
      <c r="B473" s="419" t="s">
        <v>11</v>
      </c>
      <c r="C473" s="501">
        <v>1</v>
      </c>
    </row>
    <row r="474" spans="1:3" ht="12.75">
      <c r="A474" s="419" t="s">
        <v>164</v>
      </c>
      <c r="B474" s="419" t="s">
        <v>12</v>
      </c>
      <c r="C474" s="501">
        <v>1</v>
      </c>
    </row>
    <row r="475" spans="1:3" ht="12.75">
      <c r="A475" s="419" t="s">
        <v>164</v>
      </c>
      <c r="B475" s="419" t="s">
        <v>13</v>
      </c>
      <c r="C475" s="501">
        <v>1</v>
      </c>
    </row>
    <row r="476" spans="1:3" ht="12.75">
      <c r="A476" s="419" t="s">
        <v>164</v>
      </c>
      <c r="B476" s="419" t="s">
        <v>14</v>
      </c>
      <c r="C476" s="501">
        <v>1</v>
      </c>
    </row>
    <row r="477" spans="1:3" ht="12.75">
      <c r="A477" s="419" t="s">
        <v>164</v>
      </c>
      <c r="B477" s="419" t="s">
        <v>15</v>
      </c>
      <c r="C477" s="501">
        <v>1</v>
      </c>
    </row>
    <row r="478" spans="1:3" ht="12.75">
      <c r="A478" s="419" t="s">
        <v>164</v>
      </c>
      <c r="B478" s="419" t="s">
        <v>16</v>
      </c>
      <c r="C478" s="501">
        <v>1</v>
      </c>
    </row>
    <row r="479" spans="1:3" ht="12.75">
      <c r="A479" s="419" t="s">
        <v>164</v>
      </c>
      <c r="B479" s="419" t="s">
        <v>17</v>
      </c>
      <c r="C479" s="501">
        <v>1</v>
      </c>
    </row>
    <row r="480" spans="1:3" ht="12.75">
      <c r="A480" s="419" t="s">
        <v>164</v>
      </c>
      <c r="B480" s="419" t="s">
        <v>18</v>
      </c>
      <c r="C480" s="501">
        <v>1</v>
      </c>
    </row>
    <row r="481" spans="1:3" ht="12.75">
      <c r="A481" s="419" t="s">
        <v>164</v>
      </c>
      <c r="B481" s="419" t="s">
        <v>19</v>
      </c>
      <c r="C481" s="501">
        <v>1</v>
      </c>
    </row>
    <row r="482" spans="1:3" ht="12.75">
      <c r="A482" s="419" t="s">
        <v>164</v>
      </c>
      <c r="B482" s="419" t="s">
        <v>20</v>
      </c>
      <c r="C482" s="501">
        <v>1</v>
      </c>
    </row>
    <row r="483" spans="1:3" ht="12.75">
      <c r="A483" s="419" t="s">
        <v>164</v>
      </c>
      <c r="B483" s="419" t="s">
        <v>21</v>
      </c>
      <c r="C483" s="501">
        <v>1</v>
      </c>
    </row>
    <row r="484" spans="1:3" ht="12.75">
      <c r="A484" s="419" t="s">
        <v>164</v>
      </c>
      <c r="B484" s="419" t="s">
        <v>22</v>
      </c>
      <c r="C484" s="501">
        <v>1</v>
      </c>
    </row>
    <row r="485" spans="1:3" ht="12.75">
      <c r="A485" s="419" t="s">
        <v>164</v>
      </c>
      <c r="B485" s="419" t="s">
        <v>23</v>
      </c>
      <c r="C485" s="501">
        <v>1</v>
      </c>
    </row>
    <row r="486" spans="1:3" ht="12.75">
      <c r="A486" s="419" t="s">
        <v>164</v>
      </c>
      <c r="B486" s="419" t="s">
        <v>24</v>
      </c>
      <c r="C486" s="501">
        <v>2</v>
      </c>
    </row>
    <row r="487" spans="1:3" ht="12.75">
      <c r="A487" s="419" t="s">
        <v>164</v>
      </c>
      <c r="B487" s="419" t="s">
        <v>25</v>
      </c>
      <c r="C487" s="501">
        <v>1</v>
      </c>
    </row>
    <row r="488" spans="1:3" ht="12.75">
      <c r="A488" s="419" t="s">
        <v>164</v>
      </c>
      <c r="B488" s="419" t="s">
        <v>26</v>
      </c>
      <c r="C488" s="501">
        <v>2</v>
      </c>
    </row>
    <row r="489" spans="1:3" ht="12.75">
      <c r="A489" s="419" t="s">
        <v>164</v>
      </c>
      <c r="B489" s="419" t="s">
        <v>27</v>
      </c>
      <c r="C489" s="501">
        <v>1</v>
      </c>
    </row>
    <row r="490" spans="1:3" ht="12.75">
      <c r="A490" s="419" t="s">
        <v>164</v>
      </c>
      <c r="B490" s="419" t="s">
        <v>28</v>
      </c>
      <c r="C490" s="501">
        <v>1</v>
      </c>
    </row>
    <row r="491" spans="1:3" ht="12.75">
      <c r="A491" s="419" t="s">
        <v>164</v>
      </c>
      <c r="B491" s="419" t="s">
        <v>29</v>
      </c>
      <c r="C491" s="501">
        <v>2</v>
      </c>
    </row>
    <row r="492" spans="1:3" ht="12.75">
      <c r="A492" s="419" t="s">
        <v>164</v>
      </c>
      <c r="B492" s="419" t="s">
        <v>30</v>
      </c>
      <c r="C492" s="501">
        <v>1</v>
      </c>
    </row>
    <row r="493" spans="1:3" ht="12.75">
      <c r="A493" s="419" t="s">
        <v>164</v>
      </c>
      <c r="B493" s="419" t="s">
        <v>31</v>
      </c>
      <c r="C493" s="501">
        <v>1</v>
      </c>
    </row>
    <row r="494" spans="1:3" ht="12.75">
      <c r="A494" s="419" t="s">
        <v>164</v>
      </c>
      <c r="B494" s="419" t="s">
        <v>32</v>
      </c>
      <c r="C494" s="501">
        <v>1</v>
      </c>
    </row>
    <row r="495" spans="1:3" ht="12.75">
      <c r="A495" s="419" t="s">
        <v>164</v>
      </c>
      <c r="B495" s="419" t="s">
        <v>33</v>
      </c>
      <c r="C495" s="501">
        <v>1</v>
      </c>
    </row>
    <row r="496" spans="1:3" ht="12.75">
      <c r="A496" s="419" t="s">
        <v>164</v>
      </c>
      <c r="B496" s="419" t="s">
        <v>34</v>
      </c>
      <c r="C496" s="501">
        <v>1</v>
      </c>
    </row>
    <row r="497" spans="1:3" ht="12.75">
      <c r="A497" s="419" t="s">
        <v>164</v>
      </c>
      <c r="B497" s="419" t="s">
        <v>35</v>
      </c>
      <c r="C497" s="501">
        <v>1</v>
      </c>
    </row>
    <row r="498" spans="1:3" ht="12.75">
      <c r="A498" s="419" t="s">
        <v>164</v>
      </c>
      <c r="B498" s="419" t="s">
        <v>36</v>
      </c>
      <c r="C498" s="501">
        <v>2</v>
      </c>
    </row>
    <row r="499" spans="1:3" ht="12.75">
      <c r="A499" s="419" t="s">
        <v>164</v>
      </c>
      <c r="B499" s="419" t="s">
        <v>37</v>
      </c>
      <c r="C499" s="501">
        <v>1</v>
      </c>
    </row>
    <row r="500" spans="1:3" ht="12.75">
      <c r="A500" s="419" t="s">
        <v>164</v>
      </c>
      <c r="B500" s="419" t="s">
        <v>38</v>
      </c>
      <c r="C500" s="501">
        <v>1</v>
      </c>
    </row>
    <row r="501" spans="1:3" ht="12.75">
      <c r="A501" s="419" t="s">
        <v>164</v>
      </c>
      <c r="B501" s="419" t="s">
        <v>39</v>
      </c>
      <c r="C501" s="501">
        <v>1</v>
      </c>
    </row>
    <row r="502" spans="1:3" ht="12.75">
      <c r="A502" s="419" t="s">
        <v>164</v>
      </c>
      <c r="B502" s="419" t="s">
        <v>40</v>
      </c>
      <c r="C502" s="501">
        <v>1</v>
      </c>
    </row>
    <row r="503" spans="1:3" ht="12.75">
      <c r="A503" s="419" t="s">
        <v>164</v>
      </c>
      <c r="B503" s="419" t="s">
        <v>41</v>
      </c>
      <c r="C503" s="501">
        <v>2</v>
      </c>
    </row>
    <row r="504" spans="1:3" ht="12.75">
      <c r="A504" s="419" t="s">
        <v>164</v>
      </c>
      <c r="B504" s="419" t="s">
        <v>42</v>
      </c>
      <c r="C504" s="501">
        <v>1</v>
      </c>
    </row>
    <row r="505" spans="1:3" ht="12.75">
      <c r="A505" s="419" t="s">
        <v>164</v>
      </c>
      <c r="B505" s="419" t="s">
        <v>43</v>
      </c>
      <c r="C505" s="501">
        <v>1</v>
      </c>
    </row>
    <row r="506" spans="1:3" ht="12.75">
      <c r="A506" s="419" t="s">
        <v>164</v>
      </c>
      <c r="B506" s="419" t="s">
        <v>44</v>
      </c>
      <c r="C506" s="501">
        <v>1</v>
      </c>
    </row>
    <row r="507" spans="1:3" ht="12.75">
      <c r="A507" s="419" t="s">
        <v>164</v>
      </c>
      <c r="B507" s="419" t="s">
        <v>45</v>
      </c>
      <c r="C507" s="501">
        <v>1</v>
      </c>
    </row>
    <row r="508" spans="1:3" ht="12.75">
      <c r="A508" s="419" t="s">
        <v>164</v>
      </c>
      <c r="B508" s="419" t="s">
        <v>46</v>
      </c>
      <c r="C508" s="501">
        <v>2</v>
      </c>
    </row>
    <row r="509" spans="1:3" ht="12.75">
      <c r="A509" s="419" t="s">
        <v>164</v>
      </c>
      <c r="B509" s="419" t="s">
        <v>47</v>
      </c>
      <c r="C509" s="501">
        <v>1</v>
      </c>
    </row>
    <row r="510" spans="1:3" ht="12.75">
      <c r="A510" s="419" t="s">
        <v>164</v>
      </c>
      <c r="B510" s="419" t="s">
        <v>48</v>
      </c>
      <c r="C510" s="501">
        <v>1</v>
      </c>
    </row>
    <row r="511" spans="1:3" ht="12.75">
      <c r="A511" s="419" t="s">
        <v>164</v>
      </c>
      <c r="B511" s="419" t="s">
        <v>49</v>
      </c>
      <c r="C511" s="501">
        <v>1</v>
      </c>
    </row>
    <row r="512" spans="1:3" ht="12.75">
      <c r="A512" s="419" t="s">
        <v>164</v>
      </c>
      <c r="B512" s="419" t="s">
        <v>50</v>
      </c>
      <c r="C512" s="501">
        <v>1</v>
      </c>
    </row>
    <row r="513" spans="1:3" ht="12.75">
      <c r="A513" s="419" t="s">
        <v>164</v>
      </c>
      <c r="B513" s="419" t="s">
        <v>52</v>
      </c>
      <c r="C513" s="501">
        <v>1</v>
      </c>
    </row>
    <row r="514" spans="1:3" ht="12.75">
      <c r="A514" s="419" t="s">
        <v>164</v>
      </c>
      <c r="B514" s="419" t="s">
        <v>53</v>
      </c>
      <c r="C514" s="501">
        <v>2</v>
      </c>
    </row>
    <row r="515" spans="1:3" ht="12.75">
      <c r="A515" s="419" t="s">
        <v>164</v>
      </c>
      <c r="B515" s="419" t="s">
        <v>54</v>
      </c>
      <c r="C515" s="501">
        <v>1</v>
      </c>
    </row>
    <row r="516" spans="1:3" ht="12.75">
      <c r="A516" s="419" t="s">
        <v>164</v>
      </c>
      <c r="B516" s="419" t="s">
        <v>55</v>
      </c>
      <c r="C516" s="501">
        <v>1</v>
      </c>
    </row>
    <row r="517" spans="1:3" ht="12.75">
      <c r="A517" s="419" t="s">
        <v>56</v>
      </c>
      <c r="B517" s="419" t="s">
        <v>57</v>
      </c>
      <c r="C517" s="501">
        <v>3</v>
      </c>
    </row>
    <row r="518" spans="1:3" ht="12.75">
      <c r="A518" s="419" t="s">
        <v>56</v>
      </c>
      <c r="B518" s="419" t="s">
        <v>58</v>
      </c>
      <c r="C518" s="501">
        <v>3</v>
      </c>
    </row>
    <row r="519" spans="1:3" ht="12.75">
      <c r="A519" s="419" t="s">
        <v>56</v>
      </c>
      <c r="B519" s="419" t="s">
        <v>59</v>
      </c>
      <c r="C519" s="501">
        <v>3</v>
      </c>
    </row>
    <row r="520" spans="1:3" ht="12.75">
      <c r="A520" s="419" t="s">
        <v>56</v>
      </c>
      <c r="B520" s="419" t="s">
        <v>60</v>
      </c>
      <c r="C520" s="501">
        <v>3</v>
      </c>
    </row>
    <row r="521" spans="1:3" ht="12.75">
      <c r="A521" s="419" t="s">
        <v>56</v>
      </c>
      <c r="B521" s="419" t="s">
        <v>61</v>
      </c>
      <c r="C521" s="501">
        <v>3</v>
      </c>
    </row>
    <row r="522" spans="1:3" ht="12.75">
      <c r="A522" s="419" t="s">
        <v>56</v>
      </c>
      <c r="B522" s="419" t="s">
        <v>62</v>
      </c>
      <c r="C522" s="501">
        <v>3</v>
      </c>
    </row>
    <row r="523" spans="1:3" ht="12.75">
      <c r="A523" s="419" t="s">
        <v>56</v>
      </c>
      <c r="B523" s="419" t="s">
        <v>63</v>
      </c>
      <c r="C523" s="501">
        <v>3</v>
      </c>
    </row>
    <row r="524" spans="1:3" ht="12.75">
      <c r="A524" s="419" t="s">
        <v>56</v>
      </c>
      <c r="B524" s="419" t="s">
        <v>64</v>
      </c>
      <c r="C524" s="501">
        <v>3</v>
      </c>
    </row>
    <row r="525" spans="1:3" ht="12.75">
      <c r="A525" s="419" t="s">
        <v>56</v>
      </c>
      <c r="B525" s="419" t="s">
        <v>65</v>
      </c>
      <c r="C525" s="501">
        <v>3</v>
      </c>
    </row>
    <row r="526" spans="1:3" ht="12.75">
      <c r="A526" s="419" t="s">
        <v>56</v>
      </c>
      <c r="B526" s="419" t="s">
        <v>66</v>
      </c>
      <c r="C526" s="501">
        <v>3</v>
      </c>
    </row>
    <row r="527" spans="1:3" ht="12.75">
      <c r="A527" s="419" t="s">
        <v>56</v>
      </c>
      <c r="B527" s="419" t="s">
        <v>67</v>
      </c>
      <c r="C527" s="501">
        <v>3</v>
      </c>
    </row>
    <row r="528" spans="1:3" ht="12.75">
      <c r="A528" s="419" t="s">
        <v>56</v>
      </c>
      <c r="B528" s="419" t="s">
        <v>68</v>
      </c>
      <c r="C528" s="501">
        <v>1</v>
      </c>
    </row>
    <row r="529" spans="1:3" ht="12.75">
      <c r="A529" s="419" t="s">
        <v>56</v>
      </c>
      <c r="B529" s="419" t="s">
        <v>69</v>
      </c>
      <c r="C529" s="501">
        <v>3</v>
      </c>
    </row>
    <row r="530" spans="1:3" ht="12.75">
      <c r="A530" s="419" t="s">
        <v>56</v>
      </c>
      <c r="B530" s="419" t="s">
        <v>70</v>
      </c>
      <c r="C530" s="501">
        <v>3</v>
      </c>
    </row>
    <row r="531" spans="1:3" ht="12.75">
      <c r="A531" s="419" t="s">
        <v>56</v>
      </c>
      <c r="B531" s="419" t="s">
        <v>71</v>
      </c>
      <c r="C531" s="501">
        <v>3</v>
      </c>
    </row>
    <row r="532" spans="1:3" ht="12.75">
      <c r="A532" s="419" t="s">
        <v>56</v>
      </c>
      <c r="B532" s="419" t="s">
        <v>72</v>
      </c>
      <c r="C532" s="501">
        <v>3</v>
      </c>
    </row>
    <row r="533" spans="1:3" ht="12.75">
      <c r="A533" s="419" t="s">
        <v>56</v>
      </c>
      <c r="B533" s="419" t="s">
        <v>73</v>
      </c>
      <c r="C533" s="501">
        <v>3</v>
      </c>
    </row>
    <row r="534" spans="1:3" ht="12.75">
      <c r="A534" s="419" t="s">
        <v>56</v>
      </c>
      <c r="B534" s="419" t="s">
        <v>74</v>
      </c>
      <c r="C534" s="501">
        <v>3</v>
      </c>
    </row>
    <row r="535" spans="1:3" ht="12.75">
      <c r="A535" s="419" t="s">
        <v>56</v>
      </c>
      <c r="B535" s="419" t="s">
        <v>75</v>
      </c>
      <c r="C535" s="501">
        <v>3</v>
      </c>
    </row>
    <row r="536" spans="1:3" ht="12.75">
      <c r="A536" s="502" t="s">
        <v>56</v>
      </c>
      <c r="B536" s="502" t="s">
        <v>76</v>
      </c>
      <c r="C536" s="503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12.625" style="0" customWidth="1"/>
    <col min="2" max="2" width="27.625" style="0" customWidth="1"/>
    <col min="3" max="3" width="32.75390625" style="0" customWidth="1"/>
    <col min="4" max="4" width="6.00390625" style="0" customWidth="1"/>
    <col min="5" max="5" width="7.875" style="0" customWidth="1"/>
    <col min="6" max="6" width="5.875" style="0" customWidth="1"/>
    <col min="7" max="7" width="5.125" style="0" customWidth="1"/>
    <col min="8" max="8" width="4.875" style="0" customWidth="1"/>
    <col min="9" max="9" width="5.125" style="0" customWidth="1"/>
    <col min="10" max="10" width="7.625" style="0" customWidth="1"/>
  </cols>
  <sheetData>
    <row r="1" spans="1:3" ht="17.25" customHeight="1">
      <c r="A1" s="431"/>
      <c r="C1" s="504" t="s">
        <v>1288</v>
      </c>
    </row>
    <row r="2" spans="1:9" s="192" customFormat="1" ht="13.5" thickBot="1">
      <c r="A2" s="432" t="s">
        <v>468</v>
      </c>
      <c r="B2" s="506" t="s">
        <v>1289</v>
      </c>
      <c r="C2" s="507"/>
      <c r="F2" s="152" t="s">
        <v>573</v>
      </c>
      <c r="H2" s="152">
        <v>5.2</v>
      </c>
      <c r="I2" s="152" t="s">
        <v>577</v>
      </c>
    </row>
    <row r="3" spans="1:9" s="192" customFormat="1" ht="13.5" thickTop="1">
      <c r="A3" s="432" t="s">
        <v>1291</v>
      </c>
      <c r="B3" s="192" t="s">
        <v>1292</v>
      </c>
      <c r="C3" s="434" t="s">
        <v>1290</v>
      </c>
      <c r="D3" s="435">
        <v>1</v>
      </c>
      <c r="F3" s="152" t="s">
        <v>574</v>
      </c>
      <c r="H3" s="152">
        <v>8.2</v>
      </c>
      <c r="I3" s="152" t="s">
        <v>577</v>
      </c>
    </row>
    <row r="4" spans="1:9" s="192" customFormat="1" ht="12.75" customHeight="1">
      <c r="A4" s="432" t="s">
        <v>1294</v>
      </c>
      <c r="B4" s="433" t="s">
        <v>1265</v>
      </c>
      <c r="C4" s="436" t="s">
        <v>1293</v>
      </c>
      <c r="D4" s="437">
        <v>2</v>
      </c>
      <c r="F4" s="152" t="s">
        <v>575</v>
      </c>
      <c r="H4" s="152">
        <v>11.2</v>
      </c>
      <c r="I4" s="152" t="s">
        <v>577</v>
      </c>
    </row>
    <row r="5" spans="1:9" s="192" customFormat="1" ht="13.5" thickBot="1">
      <c r="A5" s="440" t="s">
        <v>1296</v>
      </c>
      <c r="B5" s="441" t="s">
        <v>1297</v>
      </c>
      <c r="C5" s="438" t="s">
        <v>1295</v>
      </c>
      <c r="D5" s="439">
        <v>3</v>
      </c>
      <c r="F5" s="152" t="s">
        <v>576</v>
      </c>
      <c r="H5" s="152">
        <v>19.4</v>
      </c>
      <c r="I5" s="152" t="s">
        <v>577</v>
      </c>
    </row>
    <row r="6" spans="1:10" s="192" customFormat="1" ht="28.5" customHeight="1" thickBot="1">
      <c r="A6" s="442" t="s">
        <v>1298</v>
      </c>
      <c r="B6" s="443" t="s">
        <v>808</v>
      </c>
      <c r="C6" s="443" t="s">
        <v>1299</v>
      </c>
      <c r="D6" s="444" t="s">
        <v>1300</v>
      </c>
      <c r="E6" s="445" t="s">
        <v>1304</v>
      </c>
      <c r="F6" s="445" t="s">
        <v>1305</v>
      </c>
      <c r="G6" s="445" t="s">
        <v>1306</v>
      </c>
      <c r="H6" s="445" t="s">
        <v>1307</v>
      </c>
      <c r="I6" s="444" t="s">
        <v>1308</v>
      </c>
      <c r="J6" s="446" t="s">
        <v>1309</v>
      </c>
    </row>
    <row r="7" spans="1:10" s="192" customFormat="1" ht="12.75" customHeight="1" thickTop="1">
      <c r="A7" s="447" t="s">
        <v>1310</v>
      </c>
      <c r="B7" s="448" t="s">
        <v>1311</v>
      </c>
      <c r="C7" s="448"/>
      <c r="D7" s="449">
        <v>3</v>
      </c>
      <c r="E7" s="450">
        <v>899</v>
      </c>
      <c r="F7" s="451">
        <v>0</v>
      </c>
      <c r="G7" s="451">
        <v>99.9</v>
      </c>
      <c r="H7" s="451">
        <v>0</v>
      </c>
      <c r="I7" s="452">
        <v>0</v>
      </c>
      <c r="J7" s="453">
        <v>100</v>
      </c>
    </row>
    <row r="8" spans="1:10" s="192" customFormat="1" ht="12.75">
      <c r="A8" s="447" t="s">
        <v>1312</v>
      </c>
      <c r="B8" s="454" t="s">
        <v>1056</v>
      </c>
      <c r="C8" s="454" t="s">
        <v>1313</v>
      </c>
      <c r="D8" s="455">
        <v>1</v>
      </c>
      <c r="E8" s="456">
        <v>344</v>
      </c>
      <c r="F8" s="457">
        <v>0.5</v>
      </c>
      <c r="G8" s="457">
        <v>0</v>
      </c>
      <c r="H8" s="457">
        <v>86</v>
      </c>
      <c r="I8" s="458" t="s">
        <v>446</v>
      </c>
      <c r="J8" s="459">
        <v>100</v>
      </c>
    </row>
    <row r="9" spans="1:10" s="192" customFormat="1" ht="12.75">
      <c r="A9" s="447"/>
      <c r="B9" s="460" t="s">
        <v>660</v>
      </c>
      <c r="C9" s="460"/>
      <c r="D9" s="461">
        <v>3</v>
      </c>
      <c r="E9" s="456">
        <v>339</v>
      </c>
      <c r="F9" s="457">
        <v>9.8</v>
      </c>
      <c r="G9" s="457">
        <v>1</v>
      </c>
      <c r="H9" s="457">
        <v>70.6</v>
      </c>
      <c r="I9" s="458">
        <v>3.2</v>
      </c>
      <c r="J9" s="459">
        <v>100</v>
      </c>
    </row>
    <row r="10" spans="1:10" s="192" customFormat="1" ht="12.75">
      <c r="A10" s="447"/>
      <c r="B10" s="454" t="s">
        <v>1314</v>
      </c>
      <c r="C10" s="454"/>
      <c r="D10" s="455">
        <v>2</v>
      </c>
      <c r="E10" s="456"/>
      <c r="F10" s="457"/>
      <c r="G10" s="457"/>
      <c r="H10" s="457"/>
      <c r="I10" s="458"/>
      <c r="J10" s="459">
        <v>100</v>
      </c>
    </row>
    <row r="11" spans="1:10" s="192" customFormat="1" ht="12.75">
      <c r="A11" s="447"/>
      <c r="B11" s="462" t="s">
        <v>1315</v>
      </c>
      <c r="C11" s="462"/>
      <c r="D11" s="463">
        <v>2</v>
      </c>
      <c r="E11" s="456">
        <v>351</v>
      </c>
      <c r="F11" s="457">
        <v>11.7</v>
      </c>
      <c r="G11" s="457">
        <v>2.7</v>
      </c>
      <c r="H11" s="457">
        <v>70.7</v>
      </c>
      <c r="I11" s="458">
        <v>12.8</v>
      </c>
      <c r="J11" s="459">
        <v>100</v>
      </c>
    </row>
    <row r="12" spans="1:10" s="192" customFormat="1" ht="12.75">
      <c r="A12" s="447"/>
      <c r="B12" s="460" t="s">
        <v>813</v>
      </c>
      <c r="C12" s="460"/>
      <c r="D12" s="461">
        <v>2</v>
      </c>
      <c r="E12" s="456">
        <v>529</v>
      </c>
      <c r="F12" s="457">
        <v>0</v>
      </c>
      <c r="G12" s="457">
        <v>60</v>
      </c>
      <c r="H12" s="457">
        <v>0.1</v>
      </c>
      <c r="I12" s="458">
        <v>0</v>
      </c>
      <c r="J12" s="459">
        <v>100</v>
      </c>
    </row>
    <row r="13" spans="1:10" s="192" customFormat="1" ht="12.75">
      <c r="A13" s="447"/>
      <c r="B13" s="460" t="s">
        <v>1316</v>
      </c>
      <c r="C13" s="460"/>
      <c r="D13" s="461">
        <v>3</v>
      </c>
      <c r="E13" s="456">
        <v>424</v>
      </c>
      <c r="F13" s="457">
        <v>0</v>
      </c>
      <c r="G13" s="457">
        <v>48</v>
      </c>
      <c r="H13" s="457">
        <v>0.1</v>
      </c>
      <c r="I13" s="458">
        <v>0</v>
      </c>
      <c r="J13" s="459">
        <v>100</v>
      </c>
    </row>
    <row r="14" spans="1:10" s="192" customFormat="1" ht="12.75">
      <c r="A14" s="447"/>
      <c r="B14" s="460" t="s">
        <v>328</v>
      </c>
      <c r="C14" s="460"/>
      <c r="D14" s="461">
        <v>1</v>
      </c>
      <c r="E14" s="456">
        <v>899</v>
      </c>
      <c r="F14" s="457">
        <v>0</v>
      </c>
      <c r="G14" s="457">
        <v>99.9</v>
      </c>
      <c r="H14" s="457">
        <v>0</v>
      </c>
      <c r="I14" s="458">
        <v>0</v>
      </c>
      <c r="J14" s="459">
        <v>100</v>
      </c>
    </row>
    <row r="15" spans="1:10" s="192" customFormat="1" ht="12.75">
      <c r="A15" s="447"/>
      <c r="B15" s="460" t="s">
        <v>749</v>
      </c>
      <c r="C15" s="460" t="s">
        <v>750</v>
      </c>
      <c r="D15" s="461">
        <v>1</v>
      </c>
      <c r="E15" s="456">
        <v>23</v>
      </c>
      <c r="F15" s="457">
        <v>1</v>
      </c>
      <c r="G15" s="457">
        <v>0.3</v>
      </c>
      <c r="H15" s="457">
        <v>4</v>
      </c>
      <c r="I15" s="458">
        <v>1.7</v>
      </c>
      <c r="J15" s="459">
        <v>100</v>
      </c>
    </row>
    <row r="16" spans="1:10" s="192" customFormat="1" ht="12.75">
      <c r="A16" s="447"/>
      <c r="B16" s="460" t="s">
        <v>1317</v>
      </c>
      <c r="C16" s="460"/>
      <c r="D16" s="461">
        <v>1</v>
      </c>
      <c r="E16" s="456">
        <v>142</v>
      </c>
      <c r="F16" s="457">
        <v>3.4</v>
      </c>
      <c r="G16" s="457">
        <v>12</v>
      </c>
      <c r="H16" s="457">
        <v>4</v>
      </c>
      <c r="I16" s="458">
        <v>0</v>
      </c>
      <c r="J16" s="459">
        <v>100</v>
      </c>
    </row>
    <row r="17" spans="1:10" s="192" customFormat="1" ht="12.75">
      <c r="A17" s="447"/>
      <c r="B17" s="462" t="s">
        <v>1244</v>
      </c>
      <c r="C17" s="462"/>
      <c r="D17" s="463">
        <v>3</v>
      </c>
      <c r="E17" s="464">
        <v>746</v>
      </c>
      <c r="F17" s="465">
        <v>10.4</v>
      </c>
      <c r="G17" s="465">
        <v>80</v>
      </c>
      <c r="H17" s="465">
        <v>0.5</v>
      </c>
      <c r="I17" s="466">
        <v>0</v>
      </c>
      <c r="J17" s="467">
        <v>100</v>
      </c>
    </row>
    <row r="18" spans="1:10" s="192" customFormat="1" ht="13.5" thickBot="1">
      <c r="A18" s="468"/>
      <c r="B18" s="469" t="s">
        <v>1318</v>
      </c>
      <c r="C18" s="469"/>
      <c r="D18" s="470">
        <v>2</v>
      </c>
      <c r="E18" s="471">
        <v>645</v>
      </c>
      <c r="F18" s="472"/>
      <c r="G18" s="472"/>
      <c r="H18" s="472"/>
      <c r="I18" s="472"/>
      <c r="J18" s="473"/>
    </row>
    <row r="19" spans="1:10" s="192" customFormat="1" ht="12.75">
      <c r="A19" s="474" t="s">
        <v>1319</v>
      </c>
      <c r="B19" s="454" t="s">
        <v>1320</v>
      </c>
      <c r="C19" s="454" t="s">
        <v>1321</v>
      </c>
      <c r="D19" s="475">
        <v>2</v>
      </c>
      <c r="E19" s="476"/>
      <c r="F19" s="477"/>
      <c r="G19" s="477"/>
      <c r="H19" s="477"/>
      <c r="I19" s="478"/>
      <c r="J19" s="479"/>
    </row>
    <row r="20" spans="1:10" s="192" customFormat="1" ht="12.75">
      <c r="A20" s="474"/>
      <c r="B20" s="460" t="s">
        <v>1322</v>
      </c>
      <c r="C20" s="460" t="s">
        <v>1321</v>
      </c>
      <c r="D20" s="480">
        <v>2</v>
      </c>
      <c r="E20" s="456"/>
      <c r="F20" s="457"/>
      <c r="G20" s="457"/>
      <c r="H20" s="457"/>
      <c r="I20" s="458"/>
      <c r="J20" s="459"/>
    </row>
    <row r="21" spans="1:10" s="192" customFormat="1" ht="12.75">
      <c r="A21" s="474"/>
      <c r="B21" s="460" t="s">
        <v>1323</v>
      </c>
      <c r="C21" s="460"/>
      <c r="D21" s="480">
        <v>2</v>
      </c>
      <c r="E21" s="456"/>
      <c r="F21" s="457"/>
      <c r="G21" s="457"/>
      <c r="H21" s="457"/>
      <c r="I21" s="458"/>
      <c r="J21" s="459"/>
    </row>
    <row r="22" spans="1:10" s="192" customFormat="1" ht="12.75">
      <c r="A22" s="474"/>
      <c r="B22" s="460" t="s">
        <v>149</v>
      </c>
      <c r="C22" s="460"/>
      <c r="D22" s="480">
        <v>1</v>
      </c>
      <c r="E22" s="456">
        <v>14.275</v>
      </c>
      <c r="F22" s="457">
        <v>0.46</v>
      </c>
      <c r="G22" s="457">
        <v>1.255</v>
      </c>
      <c r="H22" s="457">
        <v>0.285</v>
      </c>
      <c r="I22" s="458">
        <v>0</v>
      </c>
      <c r="J22" s="459">
        <v>255</v>
      </c>
    </row>
    <row r="23" spans="1:10" s="192" customFormat="1" ht="12.75">
      <c r="A23" s="474"/>
      <c r="B23" s="460" t="s">
        <v>1324</v>
      </c>
      <c r="C23" s="460"/>
      <c r="D23" s="480"/>
      <c r="E23" s="456"/>
      <c r="F23" s="457"/>
      <c r="G23" s="457"/>
      <c r="H23" s="457"/>
      <c r="I23" s="458"/>
      <c r="J23" s="459"/>
    </row>
    <row r="24" spans="1:10" s="192" customFormat="1" ht="12.75">
      <c r="A24" s="474"/>
      <c r="B24" s="460" t="s">
        <v>594</v>
      </c>
      <c r="C24" s="460" t="s">
        <v>1325</v>
      </c>
      <c r="D24" s="480">
        <v>1</v>
      </c>
      <c r="E24" s="456">
        <v>122.0876</v>
      </c>
      <c r="F24" s="457">
        <v>5.699500000000001</v>
      </c>
      <c r="G24" s="457">
        <v>5.902400000000001</v>
      </c>
      <c r="H24" s="457">
        <v>11.542</v>
      </c>
      <c r="I24" s="458">
        <v>3.8775</v>
      </c>
      <c r="J24" s="459">
        <v>335.6</v>
      </c>
    </row>
    <row r="25" spans="1:10" s="192" customFormat="1" ht="12.75">
      <c r="A25" s="474"/>
      <c r="B25" s="460" t="s">
        <v>1326</v>
      </c>
      <c r="C25" s="460" t="s">
        <v>1321</v>
      </c>
      <c r="D25" s="480">
        <v>1</v>
      </c>
      <c r="E25" s="456"/>
      <c r="F25" s="457"/>
      <c r="G25" s="457"/>
      <c r="H25" s="457"/>
      <c r="I25" s="458"/>
      <c r="J25" s="459"/>
    </row>
    <row r="26" spans="1:10" s="192" customFormat="1" ht="12.75">
      <c r="A26" s="474"/>
      <c r="B26" s="460" t="s">
        <v>1327</v>
      </c>
      <c r="C26" s="460" t="s">
        <v>1321</v>
      </c>
      <c r="D26" s="480">
        <v>2</v>
      </c>
      <c r="E26" s="456"/>
      <c r="F26" s="457"/>
      <c r="G26" s="457"/>
      <c r="H26" s="457"/>
      <c r="I26" s="458"/>
      <c r="J26" s="459"/>
    </row>
    <row r="27" spans="1:10" s="192" customFormat="1" ht="12.75">
      <c r="A27" s="474"/>
      <c r="B27" s="460" t="s">
        <v>1328</v>
      </c>
      <c r="C27" s="460" t="s">
        <v>1329</v>
      </c>
      <c r="D27" s="480">
        <v>3</v>
      </c>
      <c r="E27" s="456"/>
      <c r="F27" s="457"/>
      <c r="G27" s="457"/>
      <c r="H27" s="457"/>
      <c r="I27" s="458"/>
      <c r="J27" s="459"/>
    </row>
    <row r="28" spans="1:10" s="192" customFormat="1" ht="12.75">
      <c r="A28" s="474"/>
      <c r="B28" s="460" t="s">
        <v>1330</v>
      </c>
      <c r="C28" s="460"/>
      <c r="D28" s="480">
        <v>1</v>
      </c>
      <c r="E28" s="456"/>
      <c r="F28" s="457"/>
      <c r="G28" s="457"/>
      <c r="H28" s="457"/>
      <c r="I28" s="458"/>
      <c r="J28" s="459"/>
    </row>
    <row r="29" spans="1:10" s="192" customFormat="1" ht="12.75">
      <c r="A29" s="474"/>
      <c r="B29" s="460" t="s">
        <v>1331</v>
      </c>
      <c r="C29" s="460" t="s">
        <v>1332</v>
      </c>
      <c r="D29" s="480">
        <v>2</v>
      </c>
      <c r="E29" s="456"/>
      <c r="F29" s="457"/>
      <c r="G29" s="457"/>
      <c r="H29" s="457"/>
      <c r="I29" s="458"/>
      <c r="J29" s="459"/>
    </row>
    <row r="30" spans="1:10" s="192" customFormat="1" ht="12.75">
      <c r="A30" s="474"/>
      <c r="B30" s="460" t="s">
        <v>816</v>
      </c>
      <c r="C30" s="460" t="s">
        <v>1321</v>
      </c>
      <c r="D30" s="480">
        <v>1</v>
      </c>
      <c r="E30" s="456">
        <v>84.91322222222222</v>
      </c>
      <c r="F30" s="457">
        <v>4.045</v>
      </c>
      <c r="G30" s="457">
        <v>3.2643333333333335</v>
      </c>
      <c r="H30" s="457">
        <v>9.838555555555558</v>
      </c>
      <c r="I30" s="458">
        <v>3.8255555555555554</v>
      </c>
      <c r="J30" s="459">
        <v>366.44444444444446</v>
      </c>
    </row>
    <row r="31" spans="1:10" s="192" customFormat="1" ht="12.75">
      <c r="A31" s="474"/>
      <c r="B31" s="460" t="s">
        <v>236</v>
      </c>
      <c r="C31" s="460" t="s">
        <v>1321</v>
      </c>
      <c r="D31" s="480">
        <v>2</v>
      </c>
      <c r="E31" s="456"/>
      <c r="F31" s="457"/>
      <c r="G31" s="457"/>
      <c r="H31" s="457"/>
      <c r="I31" s="458"/>
      <c r="J31" s="459"/>
    </row>
    <row r="32" spans="1:10" s="192" customFormat="1" ht="12.75">
      <c r="A32" s="474"/>
      <c r="B32" s="460" t="s">
        <v>461</v>
      </c>
      <c r="C32" s="460" t="s">
        <v>1321</v>
      </c>
      <c r="D32" s="480">
        <v>2</v>
      </c>
      <c r="E32" s="456">
        <v>218.33</v>
      </c>
      <c r="F32" s="457">
        <v>9.911428571428571</v>
      </c>
      <c r="G32" s="457">
        <v>3.5985714285714288</v>
      </c>
      <c r="H32" s="457">
        <v>36.574285714285715</v>
      </c>
      <c r="I32" s="458">
        <v>2.8771428571428572</v>
      </c>
      <c r="J32" s="459">
        <v>298.57142857142856</v>
      </c>
    </row>
    <row r="33" spans="1:10" s="192" customFormat="1" ht="12.75">
      <c r="A33" s="474"/>
      <c r="B33" s="460" t="s">
        <v>1333</v>
      </c>
      <c r="C33" s="460"/>
      <c r="D33" s="480">
        <v>1</v>
      </c>
      <c r="E33" s="456"/>
      <c r="F33" s="457"/>
      <c r="G33" s="457"/>
      <c r="H33" s="457"/>
      <c r="I33" s="458"/>
      <c r="J33" s="459"/>
    </row>
    <row r="34" spans="1:10" s="192" customFormat="1" ht="12.75">
      <c r="A34" s="474"/>
      <c r="B34" s="460" t="s">
        <v>1334</v>
      </c>
      <c r="C34" s="460" t="s">
        <v>1321</v>
      </c>
      <c r="D34" s="480">
        <v>1</v>
      </c>
      <c r="E34" s="456"/>
      <c r="F34" s="457"/>
      <c r="G34" s="457"/>
      <c r="H34" s="457"/>
      <c r="I34" s="458"/>
      <c r="J34" s="459"/>
    </row>
    <row r="35" spans="1:10" s="192" customFormat="1" ht="12.75">
      <c r="A35" s="474"/>
      <c r="B35" s="460" t="s">
        <v>1335</v>
      </c>
      <c r="C35" s="460" t="s">
        <v>1336</v>
      </c>
      <c r="D35" s="480">
        <v>3</v>
      </c>
      <c r="E35" s="456">
        <v>63.47333333333333</v>
      </c>
      <c r="F35" s="457">
        <v>2.123333333333333</v>
      </c>
      <c r="G35" s="457">
        <v>1.92</v>
      </c>
      <c r="H35" s="457">
        <v>9.425</v>
      </c>
      <c r="I35" s="458">
        <v>2.856666666666667</v>
      </c>
      <c r="J35" s="459">
        <v>280</v>
      </c>
    </row>
    <row r="36" spans="1:10" s="192" customFormat="1" ht="13.5" thickBot="1">
      <c r="A36" s="481"/>
      <c r="B36" s="469" t="s">
        <v>643</v>
      </c>
      <c r="C36" s="469" t="s">
        <v>1321</v>
      </c>
      <c r="D36" s="482">
        <v>1</v>
      </c>
      <c r="E36" s="471"/>
      <c r="F36" s="472"/>
      <c r="G36" s="472"/>
      <c r="H36" s="472"/>
      <c r="I36" s="483"/>
      <c r="J36" s="473"/>
    </row>
    <row r="37" spans="1:10" s="192" customFormat="1" ht="12.75">
      <c r="A37" s="474" t="s">
        <v>1274</v>
      </c>
      <c r="B37" s="454" t="s">
        <v>1337</v>
      </c>
      <c r="C37" s="454"/>
      <c r="D37" s="484">
        <v>2</v>
      </c>
      <c r="E37" s="485"/>
      <c r="F37" s="486"/>
      <c r="G37" s="486"/>
      <c r="H37" s="486"/>
      <c r="I37" s="487"/>
      <c r="J37" s="488"/>
    </row>
    <row r="38" spans="1:10" s="192" customFormat="1" ht="12.75">
      <c r="A38" s="474" t="s">
        <v>1273</v>
      </c>
      <c r="B38" s="460" t="s">
        <v>1338</v>
      </c>
      <c r="C38" s="460"/>
      <c r="D38" s="480">
        <v>2</v>
      </c>
      <c r="E38" s="456"/>
      <c r="F38" s="457"/>
      <c r="G38" s="457"/>
      <c r="H38" s="457"/>
      <c r="I38" s="458"/>
      <c r="J38" s="459"/>
    </row>
    <row r="39" spans="1:10" s="192" customFormat="1" ht="12.75">
      <c r="A39" s="474"/>
      <c r="B39" s="460" t="s">
        <v>1738</v>
      </c>
      <c r="C39" s="460" t="s">
        <v>1737</v>
      </c>
      <c r="D39" s="480">
        <v>1</v>
      </c>
      <c r="E39" s="456">
        <v>42.5</v>
      </c>
      <c r="F39" s="457">
        <v>3.5</v>
      </c>
      <c r="G39" s="457">
        <v>3.1</v>
      </c>
      <c r="H39" s="457">
        <v>0.15</v>
      </c>
      <c r="I39" s="458">
        <v>0</v>
      </c>
      <c r="J39" s="459">
        <v>50</v>
      </c>
    </row>
    <row r="40" spans="1:10" s="192" customFormat="1" ht="12.75">
      <c r="A40" s="474"/>
      <c r="B40" s="460" t="s">
        <v>1339</v>
      </c>
      <c r="C40" s="460" t="s">
        <v>82</v>
      </c>
      <c r="D40" s="480">
        <v>2</v>
      </c>
      <c r="E40" s="456">
        <v>176.35666666666668</v>
      </c>
      <c r="F40" s="457">
        <v>5.086666666666667</v>
      </c>
      <c r="G40" s="457">
        <v>3.79</v>
      </c>
      <c r="H40" s="457">
        <v>30.475</v>
      </c>
      <c r="I40" s="458">
        <v>6.9</v>
      </c>
      <c r="J40" s="459">
        <v>361.6666666666667</v>
      </c>
    </row>
    <row r="41" spans="1:10" s="192" customFormat="1" ht="12.75">
      <c r="A41" s="474"/>
      <c r="B41" s="460" t="s">
        <v>1739</v>
      </c>
      <c r="C41" s="460"/>
      <c r="D41" s="480">
        <v>1</v>
      </c>
      <c r="E41" s="456">
        <v>167.04</v>
      </c>
      <c r="F41" s="457">
        <v>7.403333333333333</v>
      </c>
      <c r="G41" s="457">
        <v>10.306666666666667</v>
      </c>
      <c r="H41" s="457">
        <v>11.166666666666666</v>
      </c>
      <c r="I41" s="458">
        <v>5.75</v>
      </c>
      <c r="J41" s="459">
        <v>331.6666666666667</v>
      </c>
    </row>
    <row r="42" spans="1:10" s="192" customFormat="1" ht="12.75">
      <c r="A42" s="474"/>
      <c r="B42" s="460" t="s">
        <v>1740</v>
      </c>
      <c r="C42" s="460"/>
      <c r="D42" s="480">
        <v>2</v>
      </c>
      <c r="E42" s="456">
        <v>143.17714285714288</v>
      </c>
      <c r="F42" s="457">
        <v>7.9314285714285715</v>
      </c>
      <c r="G42" s="457">
        <v>8.962857142857143</v>
      </c>
      <c r="H42" s="457">
        <v>26.178571428571427</v>
      </c>
      <c r="I42" s="458">
        <v>5.9142857142857155</v>
      </c>
      <c r="J42" s="459">
        <v>338.57142857142856</v>
      </c>
    </row>
    <row r="43" spans="1:10" s="192" customFormat="1" ht="12.75">
      <c r="A43" s="474"/>
      <c r="B43" s="460" t="s">
        <v>733</v>
      </c>
      <c r="C43" s="460"/>
      <c r="D43" s="480">
        <v>2</v>
      </c>
      <c r="E43" s="456">
        <v>187.02333333333334</v>
      </c>
      <c r="F43" s="457">
        <v>4.57</v>
      </c>
      <c r="G43" s="457">
        <v>3.89</v>
      </c>
      <c r="H43" s="457">
        <v>33.43333333333333</v>
      </c>
      <c r="I43" s="458">
        <v>5.666666666666667</v>
      </c>
      <c r="J43" s="459">
        <v>320</v>
      </c>
    </row>
    <row r="44" spans="1:10" s="192" customFormat="1" ht="12.75">
      <c r="A44" s="474"/>
      <c r="B44" s="460" t="s">
        <v>1340</v>
      </c>
      <c r="C44" s="460"/>
      <c r="D44" s="480">
        <v>2</v>
      </c>
      <c r="E44" s="456"/>
      <c r="F44" s="457"/>
      <c r="G44" s="457"/>
      <c r="H44" s="457"/>
      <c r="I44" s="458"/>
      <c r="J44" s="459"/>
    </row>
    <row r="45" spans="1:10" s="192" customFormat="1" ht="12.75">
      <c r="A45" s="474"/>
      <c r="B45" s="460" t="s">
        <v>1040</v>
      </c>
      <c r="C45" s="460" t="s">
        <v>1042</v>
      </c>
      <c r="D45" s="480">
        <v>2</v>
      </c>
      <c r="E45" s="456">
        <v>321.168125</v>
      </c>
      <c r="F45" s="457">
        <v>20.760625</v>
      </c>
      <c r="G45" s="457">
        <v>13.335625</v>
      </c>
      <c r="H45" s="457">
        <v>29.52625</v>
      </c>
      <c r="I45" s="458">
        <v>5.955</v>
      </c>
      <c r="J45" s="459">
        <v>324.375</v>
      </c>
    </row>
    <row r="46" spans="1:10" s="192" customFormat="1" ht="12.75">
      <c r="A46" s="474"/>
      <c r="B46" s="460" t="s">
        <v>1283</v>
      </c>
      <c r="C46" s="460"/>
      <c r="D46" s="480">
        <v>2</v>
      </c>
      <c r="E46" s="456">
        <v>458.758125</v>
      </c>
      <c r="F46" s="457">
        <v>21.893125</v>
      </c>
      <c r="G46" s="457">
        <v>24.655625</v>
      </c>
      <c r="H46" s="457">
        <v>37.32125</v>
      </c>
      <c r="I46" s="458">
        <v>7.6725</v>
      </c>
      <c r="J46" s="459">
        <v>351.875</v>
      </c>
    </row>
    <row r="47" spans="1:10" s="192" customFormat="1" ht="12.75">
      <c r="A47" s="474"/>
      <c r="B47" s="460" t="s">
        <v>1341</v>
      </c>
      <c r="C47" s="460"/>
      <c r="D47" s="480">
        <v>2</v>
      </c>
      <c r="E47" s="456"/>
      <c r="F47" s="457"/>
      <c r="G47" s="457"/>
      <c r="H47" s="457"/>
      <c r="I47" s="458"/>
      <c r="J47" s="459"/>
    </row>
    <row r="48" spans="1:10" s="192" customFormat="1" ht="12.75">
      <c r="A48" s="474"/>
      <c r="B48" s="460" t="s">
        <v>629</v>
      </c>
      <c r="C48" s="460"/>
      <c r="D48" s="480">
        <v>1</v>
      </c>
      <c r="E48" s="456"/>
      <c r="F48" s="457"/>
      <c r="G48" s="457"/>
      <c r="H48" s="457"/>
      <c r="I48" s="458"/>
      <c r="J48" s="459"/>
    </row>
    <row r="49" spans="1:10" s="192" customFormat="1" ht="12.75">
      <c r="A49" s="474"/>
      <c r="B49" s="460" t="s">
        <v>1342</v>
      </c>
      <c r="C49" s="460"/>
      <c r="D49" s="480">
        <v>2</v>
      </c>
      <c r="E49" s="456"/>
      <c r="F49" s="457"/>
      <c r="G49" s="457"/>
      <c r="H49" s="457"/>
      <c r="I49" s="458"/>
      <c r="J49" s="459"/>
    </row>
    <row r="50" spans="1:10" s="192" customFormat="1" ht="12.75">
      <c r="A50" s="474"/>
      <c r="B50" s="460" t="s">
        <v>1343</v>
      </c>
      <c r="C50" s="460"/>
      <c r="D50" s="480">
        <v>2</v>
      </c>
      <c r="E50" s="456"/>
      <c r="F50" s="457"/>
      <c r="G50" s="457"/>
      <c r="H50" s="457"/>
      <c r="I50" s="458"/>
      <c r="J50" s="459"/>
    </row>
    <row r="51" spans="1:10" s="192" customFormat="1" ht="12.75">
      <c r="A51" s="474"/>
      <c r="B51" s="460" t="s">
        <v>1344</v>
      </c>
      <c r="C51" s="460"/>
      <c r="D51" s="480">
        <v>2</v>
      </c>
      <c r="E51" s="456">
        <v>247.51712499999996</v>
      </c>
      <c r="F51" s="457">
        <v>19.601375</v>
      </c>
      <c r="G51" s="457">
        <v>8.737625000000001</v>
      </c>
      <c r="H51" s="457">
        <v>22.61825</v>
      </c>
      <c r="I51" s="458">
        <v>4.55425</v>
      </c>
      <c r="J51" s="459">
        <v>384.125</v>
      </c>
    </row>
    <row r="52" spans="1:10" s="192" customFormat="1" ht="12.75">
      <c r="A52" s="474"/>
      <c r="B52" s="460" t="s">
        <v>1345</v>
      </c>
      <c r="C52" s="460" t="s">
        <v>1346</v>
      </c>
      <c r="D52" s="480">
        <v>2</v>
      </c>
      <c r="E52" s="456">
        <v>335.693</v>
      </c>
      <c r="F52" s="457">
        <v>11.648000000000001</v>
      </c>
      <c r="G52" s="457">
        <v>12.5114</v>
      </c>
      <c r="H52" s="457">
        <v>44.1246</v>
      </c>
      <c r="I52" s="458">
        <v>1.221</v>
      </c>
      <c r="J52" s="459">
        <v>388.2</v>
      </c>
    </row>
    <row r="53" spans="1:10" s="192" customFormat="1" ht="13.5" thickBot="1">
      <c r="A53" s="481"/>
      <c r="B53" s="469" t="s">
        <v>1347</v>
      </c>
      <c r="C53" s="469"/>
      <c r="D53" s="482">
        <v>3</v>
      </c>
      <c r="E53" s="471"/>
      <c r="F53" s="472"/>
      <c r="G53" s="472"/>
      <c r="H53" s="472"/>
      <c r="I53" s="483"/>
      <c r="J53" s="473"/>
    </row>
    <row r="54" spans="1:10" s="192" customFormat="1" ht="12.75">
      <c r="A54" s="474" t="s">
        <v>1275</v>
      </c>
      <c r="B54" s="454" t="s">
        <v>1348</v>
      </c>
      <c r="C54" s="454"/>
      <c r="D54" s="484">
        <v>3</v>
      </c>
      <c r="E54" s="485"/>
      <c r="F54" s="486"/>
      <c r="G54" s="486"/>
      <c r="H54" s="486"/>
      <c r="I54" s="487"/>
      <c r="J54" s="488"/>
    </row>
    <row r="55" spans="1:10" s="192" customFormat="1" ht="12.75">
      <c r="A55" s="474" t="s">
        <v>1276</v>
      </c>
      <c r="B55" s="460" t="s">
        <v>1349</v>
      </c>
      <c r="C55" s="460"/>
      <c r="D55" s="480">
        <v>2</v>
      </c>
      <c r="E55" s="456"/>
      <c r="F55" s="457"/>
      <c r="G55" s="457"/>
      <c r="H55" s="457"/>
      <c r="I55" s="458"/>
      <c r="J55" s="459"/>
    </row>
    <row r="56" spans="1:10" s="192" customFormat="1" ht="12.75">
      <c r="A56" s="474"/>
      <c r="B56" s="460" t="s">
        <v>1350</v>
      </c>
      <c r="C56" s="460"/>
      <c r="D56" s="480">
        <v>2</v>
      </c>
      <c r="E56" s="456"/>
      <c r="F56" s="457"/>
      <c r="G56" s="457"/>
      <c r="H56" s="457"/>
      <c r="I56" s="458"/>
      <c r="J56" s="459"/>
    </row>
    <row r="57" spans="1:10" s="192" customFormat="1" ht="12.75">
      <c r="A57" s="474"/>
      <c r="B57" s="460" t="s">
        <v>805</v>
      </c>
      <c r="C57" s="460"/>
      <c r="D57" s="480">
        <v>1</v>
      </c>
      <c r="E57" s="456">
        <v>339.98049999999995</v>
      </c>
      <c r="F57" s="457">
        <v>18.79066666666667</v>
      </c>
      <c r="G57" s="457">
        <v>26.283166666666663</v>
      </c>
      <c r="H57" s="457">
        <v>7.067333333333334</v>
      </c>
      <c r="I57" s="458">
        <v>3.536</v>
      </c>
      <c r="J57" s="459">
        <v>222.16666666666666</v>
      </c>
    </row>
    <row r="58" spans="1:10" s="192" customFormat="1" ht="12.75">
      <c r="A58" s="474"/>
      <c r="B58" s="460" t="s">
        <v>1351</v>
      </c>
      <c r="C58" s="460" t="s">
        <v>1352</v>
      </c>
      <c r="D58" s="480">
        <v>1</v>
      </c>
      <c r="E58" s="456">
        <v>124</v>
      </c>
      <c r="F58" s="457">
        <v>22.8</v>
      </c>
      <c r="G58" s="457">
        <v>3.1</v>
      </c>
      <c r="H58" s="457">
        <v>0.5</v>
      </c>
      <c r="I58" s="458">
        <v>0</v>
      </c>
      <c r="J58" s="459">
        <v>100</v>
      </c>
    </row>
    <row r="59" spans="1:10" s="192" customFormat="1" ht="12.75">
      <c r="A59" s="474"/>
      <c r="B59" s="460" t="s">
        <v>515</v>
      </c>
      <c r="C59" s="460"/>
      <c r="D59" s="480">
        <v>2</v>
      </c>
      <c r="E59" s="456">
        <v>307</v>
      </c>
      <c r="F59" s="457">
        <v>14</v>
      </c>
      <c r="G59" s="457">
        <v>23</v>
      </c>
      <c r="H59" s="457">
        <v>8.7</v>
      </c>
      <c r="I59" s="458">
        <v>0</v>
      </c>
      <c r="J59" s="459"/>
    </row>
    <row r="60" spans="1:10" s="192" customFormat="1" ht="12.75">
      <c r="A60" s="474"/>
      <c r="B60" s="460" t="s">
        <v>516</v>
      </c>
      <c r="C60" s="460"/>
      <c r="D60" s="480">
        <v>2</v>
      </c>
      <c r="E60" s="456">
        <v>301</v>
      </c>
      <c r="F60" s="457">
        <v>13.1</v>
      </c>
      <c r="G60" s="457">
        <v>23</v>
      </c>
      <c r="H60" s="457">
        <v>8</v>
      </c>
      <c r="I60" s="458">
        <v>0</v>
      </c>
      <c r="J60" s="459"/>
    </row>
    <row r="61" spans="1:10" s="192" customFormat="1" ht="12.75">
      <c r="A61" s="474"/>
      <c r="B61" s="460" t="s">
        <v>1353</v>
      </c>
      <c r="C61" s="460"/>
      <c r="D61" s="480">
        <v>2</v>
      </c>
      <c r="E61" s="456">
        <v>163</v>
      </c>
      <c r="F61" s="457">
        <v>21</v>
      </c>
      <c r="G61" s="457">
        <v>8.1</v>
      </c>
      <c r="H61" s="457">
        <v>0.4</v>
      </c>
      <c r="I61" s="458">
        <v>0</v>
      </c>
      <c r="J61" s="459">
        <v>100</v>
      </c>
    </row>
    <row r="62" spans="1:10" s="192" customFormat="1" ht="12.75">
      <c r="A62" s="474"/>
      <c r="B62" s="460" t="s">
        <v>233</v>
      </c>
      <c r="C62" s="460"/>
      <c r="D62" s="480">
        <v>1</v>
      </c>
      <c r="E62" s="456">
        <v>232.63125</v>
      </c>
      <c r="F62" s="457">
        <v>25.60625</v>
      </c>
      <c r="G62" s="457">
        <v>10.95625</v>
      </c>
      <c r="H62" s="457">
        <v>7.9</v>
      </c>
      <c r="I62" s="458">
        <v>1</v>
      </c>
      <c r="J62" s="459">
        <v>181.25</v>
      </c>
    </row>
    <row r="63" spans="1:10" s="192" customFormat="1" ht="12.75">
      <c r="A63" s="474"/>
      <c r="B63" s="460" t="s">
        <v>78</v>
      </c>
      <c r="C63" s="460"/>
      <c r="D63" s="480">
        <v>1</v>
      </c>
      <c r="E63" s="456"/>
      <c r="F63" s="457"/>
      <c r="G63" s="457"/>
      <c r="H63" s="457"/>
      <c r="I63" s="458"/>
      <c r="J63" s="459"/>
    </row>
    <row r="64" spans="1:10" s="192" customFormat="1" ht="12.75">
      <c r="A64" s="474"/>
      <c r="B64" s="460" t="s">
        <v>79</v>
      </c>
      <c r="C64" s="460"/>
      <c r="D64" s="480">
        <v>1</v>
      </c>
      <c r="E64" s="456">
        <v>196.7925</v>
      </c>
      <c r="F64" s="457">
        <v>16.2025</v>
      </c>
      <c r="G64" s="457">
        <v>13.7425</v>
      </c>
      <c r="H64" s="457">
        <v>2.075</v>
      </c>
      <c r="I64" s="458">
        <v>0.5</v>
      </c>
      <c r="J64" s="459">
        <v>158.75</v>
      </c>
    </row>
    <row r="65" spans="1:10" s="192" customFormat="1" ht="12.75">
      <c r="A65" s="474"/>
      <c r="B65" s="460" t="s">
        <v>1354</v>
      </c>
      <c r="C65" s="460" t="s">
        <v>1355</v>
      </c>
      <c r="D65" s="480">
        <v>1</v>
      </c>
      <c r="E65" s="456">
        <v>225.81272727272724</v>
      </c>
      <c r="F65" s="457">
        <v>19.85636363636364</v>
      </c>
      <c r="G65" s="457">
        <v>15.594545454545454</v>
      </c>
      <c r="H65" s="457">
        <v>1.5090909090909093</v>
      </c>
      <c r="I65" s="458">
        <v>0.36363636363636365</v>
      </c>
      <c r="J65" s="459">
        <v>156.36363636363637</v>
      </c>
    </row>
    <row r="66" spans="1:10" s="192" customFormat="1" ht="12.75">
      <c r="A66" s="474"/>
      <c r="B66" s="460" t="s">
        <v>1356</v>
      </c>
      <c r="C66" s="460"/>
      <c r="D66" s="480">
        <v>1</v>
      </c>
      <c r="E66" s="456">
        <v>119.451</v>
      </c>
      <c r="F66" s="457">
        <v>9.824000000000002</v>
      </c>
      <c r="G66" s="457">
        <v>5.3790000000000004</v>
      </c>
      <c r="H66" s="457">
        <v>7.936000000000002</v>
      </c>
      <c r="I66" s="458">
        <v>8.64</v>
      </c>
      <c r="J66" s="459">
        <v>237</v>
      </c>
    </row>
    <row r="67" spans="1:10" s="192" customFormat="1" ht="12.75">
      <c r="A67" s="474"/>
      <c r="B67" s="460" t="s">
        <v>1357</v>
      </c>
      <c r="C67" s="460" t="s">
        <v>1208</v>
      </c>
      <c r="D67" s="480">
        <v>1</v>
      </c>
      <c r="E67" s="456">
        <v>219.03400000000002</v>
      </c>
      <c r="F67" s="457">
        <v>13.842000000000002</v>
      </c>
      <c r="G67" s="457">
        <v>17.234</v>
      </c>
      <c r="H67" s="457">
        <v>2.14</v>
      </c>
      <c r="I67" s="458">
        <v>0.4</v>
      </c>
      <c r="J67" s="459">
        <v>127</v>
      </c>
    </row>
    <row r="68" spans="1:10" s="192" customFormat="1" ht="12.75">
      <c r="A68" s="474"/>
      <c r="B68" s="460" t="s">
        <v>1358</v>
      </c>
      <c r="C68" s="460"/>
      <c r="D68" s="480">
        <v>1</v>
      </c>
      <c r="E68" s="456">
        <v>254.954</v>
      </c>
      <c r="F68" s="457">
        <v>14.242</v>
      </c>
      <c r="G68" s="457">
        <v>21.154</v>
      </c>
      <c r="H68" s="457">
        <v>1.9</v>
      </c>
      <c r="I68" s="458">
        <v>0.4</v>
      </c>
      <c r="J68" s="459">
        <v>127</v>
      </c>
    </row>
    <row r="69" spans="1:10" s="192" customFormat="1" ht="12.75">
      <c r="A69" s="474"/>
      <c r="B69" s="460" t="s">
        <v>1359</v>
      </c>
      <c r="C69" s="460"/>
      <c r="D69" s="480">
        <v>1</v>
      </c>
      <c r="E69" s="456">
        <v>340.47</v>
      </c>
      <c r="F69" s="457">
        <v>13.11</v>
      </c>
      <c r="G69" s="457">
        <v>30.07</v>
      </c>
      <c r="H69" s="457">
        <v>4.35</v>
      </c>
      <c r="I69" s="458">
        <v>1</v>
      </c>
      <c r="J69" s="459">
        <v>210</v>
      </c>
    </row>
    <row r="70" spans="1:10" s="192" customFormat="1" ht="12.75">
      <c r="A70" s="474"/>
      <c r="B70" s="460" t="s">
        <v>80</v>
      </c>
      <c r="C70" s="460"/>
      <c r="D70" s="480">
        <v>3</v>
      </c>
      <c r="E70" s="456"/>
      <c r="F70" s="457"/>
      <c r="G70" s="457"/>
      <c r="H70" s="457"/>
      <c r="I70" s="458"/>
      <c r="J70" s="459"/>
    </row>
    <row r="71" spans="1:10" s="192" customFormat="1" ht="12.75">
      <c r="A71" s="474"/>
      <c r="B71" s="460" t="s">
        <v>1360</v>
      </c>
      <c r="C71" s="460"/>
      <c r="D71" s="480">
        <v>3</v>
      </c>
      <c r="E71" s="456"/>
      <c r="F71" s="457"/>
      <c r="G71" s="457"/>
      <c r="H71" s="457"/>
      <c r="I71" s="458"/>
      <c r="J71" s="459"/>
    </row>
    <row r="72" spans="1:10" s="192" customFormat="1" ht="12.75">
      <c r="A72" s="474"/>
      <c r="B72" s="460" t="s">
        <v>1361</v>
      </c>
      <c r="C72" s="460"/>
      <c r="D72" s="480">
        <v>3</v>
      </c>
      <c r="E72" s="456"/>
      <c r="F72" s="457"/>
      <c r="G72" s="457"/>
      <c r="H72" s="457"/>
      <c r="I72" s="458"/>
      <c r="J72" s="459"/>
    </row>
    <row r="73" spans="1:10" s="192" customFormat="1" ht="12.75">
      <c r="A73" s="474"/>
      <c r="B73" s="460" t="s">
        <v>1362</v>
      </c>
      <c r="C73" s="460" t="s">
        <v>1645</v>
      </c>
      <c r="D73" s="480">
        <v>3</v>
      </c>
      <c r="E73" s="456">
        <v>457.14571428571423</v>
      </c>
      <c r="F73" s="457">
        <v>19.52857142857143</v>
      </c>
      <c r="G73" s="457">
        <v>32.30571428571429</v>
      </c>
      <c r="H73" s="457">
        <v>22.07</v>
      </c>
      <c r="I73" s="458">
        <v>0.5885714285714286</v>
      </c>
      <c r="J73" s="459">
        <v>134.28571428571428</v>
      </c>
    </row>
    <row r="74" spans="1:10" s="192" customFormat="1" ht="12.75">
      <c r="A74" s="474"/>
      <c r="B74" s="460" t="s">
        <v>1363</v>
      </c>
      <c r="C74" s="460"/>
      <c r="D74" s="480">
        <v>3</v>
      </c>
      <c r="E74" s="456"/>
      <c r="F74" s="457"/>
      <c r="G74" s="457"/>
      <c r="H74" s="457"/>
      <c r="I74" s="458"/>
      <c r="J74" s="459"/>
    </row>
    <row r="75" spans="1:10" s="192" customFormat="1" ht="12.75">
      <c r="A75" s="474"/>
      <c r="B75" s="460" t="s">
        <v>1364</v>
      </c>
      <c r="C75" s="460"/>
      <c r="D75" s="480">
        <v>3</v>
      </c>
      <c r="E75" s="456"/>
      <c r="F75" s="457"/>
      <c r="G75" s="457"/>
      <c r="H75" s="457"/>
      <c r="I75" s="458"/>
      <c r="J75" s="459"/>
    </row>
    <row r="76" spans="1:10" s="192" customFormat="1" ht="12.75">
      <c r="A76" s="474"/>
      <c r="B76" s="460" t="s">
        <v>1365</v>
      </c>
      <c r="C76" s="460"/>
      <c r="D76" s="480">
        <v>3</v>
      </c>
      <c r="E76" s="456"/>
      <c r="F76" s="457"/>
      <c r="G76" s="457"/>
      <c r="H76" s="457"/>
      <c r="I76" s="458"/>
      <c r="J76" s="459"/>
    </row>
    <row r="77" spans="1:10" s="192" customFormat="1" ht="12.75">
      <c r="A77" s="474"/>
      <c r="B77" s="460" t="s">
        <v>1366</v>
      </c>
      <c r="C77" s="460"/>
      <c r="D77" s="480">
        <v>3</v>
      </c>
      <c r="E77" s="456"/>
      <c r="F77" s="457"/>
      <c r="G77" s="457"/>
      <c r="H77" s="457"/>
      <c r="I77" s="458"/>
      <c r="J77" s="459"/>
    </row>
    <row r="78" spans="1:10" s="192" customFormat="1" ht="12.75">
      <c r="A78" s="474"/>
      <c r="B78" s="460" t="s">
        <v>1367</v>
      </c>
      <c r="C78" s="460"/>
      <c r="D78" s="480">
        <v>3</v>
      </c>
      <c r="E78" s="456"/>
      <c r="F78" s="457"/>
      <c r="G78" s="457"/>
      <c r="H78" s="457"/>
      <c r="I78" s="458"/>
      <c r="J78" s="459"/>
    </row>
    <row r="79" spans="1:10" s="192" customFormat="1" ht="12.75" customHeight="1">
      <c r="A79" s="474"/>
      <c r="B79" s="460" t="s">
        <v>235</v>
      </c>
      <c r="C79" s="460"/>
      <c r="D79" s="480">
        <v>3</v>
      </c>
      <c r="E79" s="456">
        <v>272</v>
      </c>
      <c r="F79" s="457">
        <v>9</v>
      </c>
      <c r="G79" s="457">
        <v>20</v>
      </c>
      <c r="H79" s="457">
        <v>14</v>
      </c>
      <c r="I79" s="458">
        <v>0</v>
      </c>
      <c r="J79" s="459">
        <v>100</v>
      </c>
    </row>
    <row r="80" spans="1:10" s="192" customFormat="1" ht="12.75">
      <c r="A80" s="474"/>
      <c r="B80" s="460" t="s">
        <v>1368</v>
      </c>
      <c r="C80" s="460"/>
      <c r="D80" s="480">
        <v>3</v>
      </c>
      <c r="E80" s="456"/>
      <c r="F80" s="457"/>
      <c r="G80" s="457"/>
      <c r="H80" s="457"/>
      <c r="I80" s="458"/>
      <c r="J80" s="459"/>
    </row>
    <row r="81" spans="1:10" s="192" customFormat="1" ht="12.75">
      <c r="A81" s="474"/>
      <c r="B81" s="460" t="s">
        <v>1369</v>
      </c>
      <c r="C81" s="460" t="s">
        <v>1352</v>
      </c>
      <c r="D81" s="480">
        <v>1</v>
      </c>
      <c r="E81" s="456">
        <v>184</v>
      </c>
      <c r="F81" s="457">
        <v>18</v>
      </c>
      <c r="G81" s="457">
        <v>12.6</v>
      </c>
      <c r="H81" s="457">
        <v>0</v>
      </c>
      <c r="I81" s="458">
        <v>0</v>
      </c>
      <c r="J81" s="459">
        <v>100</v>
      </c>
    </row>
    <row r="82" spans="1:10" s="192" customFormat="1" ht="12.75">
      <c r="A82" s="474"/>
      <c r="B82" s="460" t="s">
        <v>1370</v>
      </c>
      <c r="C82" s="460"/>
      <c r="D82" s="480">
        <v>2</v>
      </c>
      <c r="E82" s="456">
        <v>89</v>
      </c>
      <c r="F82" s="457">
        <v>20.2</v>
      </c>
      <c r="G82" s="457">
        <v>0.9</v>
      </c>
      <c r="H82" s="457">
        <v>0</v>
      </c>
      <c r="I82" s="458">
        <v>0</v>
      </c>
      <c r="J82" s="459">
        <v>100</v>
      </c>
    </row>
    <row r="83" spans="1:10" s="192" customFormat="1" ht="12.75">
      <c r="A83" s="474"/>
      <c r="B83" s="460" t="s">
        <v>1371</v>
      </c>
      <c r="C83" s="460"/>
      <c r="D83" s="480">
        <v>1</v>
      </c>
      <c r="E83" s="456"/>
      <c r="F83" s="457"/>
      <c r="G83" s="457"/>
      <c r="H83" s="457"/>
      <c r="I83" s="458"/>
      <c r="J83" s="459"/>
    </row>
    <row r="84" spans="1:10" s="192" customFormat="1" ht="12.75">
      <c r="A84" s="474"/>
      <c r="B84" s="460" t="s">
        <v>1372</v>
      </c>
      <c r="C84" s="460"/>
      <c r="D84" s="480">
        <v>1</v>
      </c>
      <c r="E84" s="456"/>
      <c r="F84" s="457"/>
      <c r="G84" s="457"/>
      <c r="H84" s="457"/>
      <c r="I84" s="458"/>
      <c r="J84" s="459"/>
    </row>
    <row r="85" spans="1:10" s="192" customFormat="1" ht="12.75">
      <c r="A85" s="474"/>
      <c r="B85" s="460" t="s">
        <v>730</v>
      </c>
      <c r="C85" s="460"/>
      <c r="D85" s="480">
        <v>2</v>
      </c>
      <c r="E85" s="456">
        <v>191</v>
      </c>
      <c r="F85" s="457">
        <v>19</v>
      </c>
      <c r="G85" s="457">
        <v>12</v>
      </c>
      <c r="H85" s="457">
        <v>0.4</v>
      </c>
      <c r="I85" s="458">
        <v>0</v>
      </c>
      <c r="J85" s="459">
        <v>100</v>
      </c>
    </row>
    <row r="86" spans="1:10" s="192" customFormat="1" ht="12.75">
      <c r="A86" s="474"/>
      <c r="B86" s="460" t="s">
        <v>731</v>
      </c>
      <c r="C86" s="460"/>
      <c r="D86" s="480">
        <v>2</v>
      </c>
      <c r="E86" s="456">
        <v>281</v>
      </c>
      <c r="F86" s="457">
        <v>16.3</v>
      </c>
      <c r="G86" s="457">
        <v>22.9</v>
      </c>
      <c r="H86" s="457">
        <v>0.3</v>
      </c>
      <c r="I86" s="458">
        <v>0</v>
      </c>
      <c r="J86" s="459">
        <v>100</v>
      </c>
    </row>
    <row r="87" spans="1:10" s="192" customFormat="1" ht="12.75">
      <c r="A87" s="474"/>
      <c r="B87" s="460" t="s">
        <v>1373</v>
      </c>
      <c r="C87" s="460"/>
      <c r="D87" s="480">
        <v>1</v>
      </c>
      <c r="E87" s="456">
        <v>295</v>
      </c>
      <c r="F87" s="457">
        <v>17.5</v>
      </c>
      <c r="G87" s="457">
        <v>23.9</v>
      </c>
      <c r="H87" s="457">
        <v>0.3</v>
      </c>
      <c r="I87" s="458">
        <v>0</v>
      </c>
      <c r="J87" s="459">
        <v>100</v>
      </c>
    </row>
    <row r="88" spans="1:10" s="192" customFormat="1" ht="12.75">
      <c r="A88" s="474"/>
      <c r="B88" s="460" t="s">
        <v>1374</v>
      </c>
      <c r="C88" s="460"/>
      <c r="D88" s="480">
        <v>1</v>
      </c>
      <c r="E88" s="456"/>
      <c r="F88" s="457"/>
      <c r="G88" s="457"/>
      <c r="H88" s="457"/>
      <c r="I88" s="458"/>
      <c r="J88" s="459"/>
    </row>
    <row r="89" spans="1:10" s="192" customFormat="1" ht="12.75" customHeight="1">
      <c r="A89" s="474"/>
      <c r="B89" s="462" t="s">
        <v>1375</v>
      </c>
      <c r="C89" s="462"/>
      <c r="D89" s="493">
        <v>3</v>
      </c>
      <c r="E89" s="464"/>
      <c r="F89" s="465"/>
      <c r="G89" s="465"/>
      <c r="H89" s="465"/>
      <c r="I89" s="466"/>
      <c r="J89" s="467"/>
    </row>
    <row r="90" spans="1:10" s="192" customFormat="1" ht="12.75" customHeight="1">
      <c r="A90" s="474"/>
      <c r="B90" s="462" t="s">
        <v>402</v>
      </c>
      <c r="C90" s="462" t="s">
        <v>1737</v>
      </c>
      <c r="D90" s="493">
        <v>1</v>
      </c>
      <c r="E90" s="464">
        <v>89</v>
      </c>
      <c r="F90" s="465">
        <v>7</v>
      </c>
      <c r="G90" s="465">
        <v>6.2</v>
      </c>
      <c r="H90" s="465">
        <v>0.3</v>
      </c>
      <c r="I90" s="466">
        <v>0</v>
      </c>
      <c r="J90" s="467">
        <v>52</v>
      </c>
    </row>
    <row r="91" spans="1:10" s="192" customFormat="1" ht="12.75">
      <c r="A91" s="474"/>
      <c r="B91" s="460" t="s">
        <v>147</v>
      </c>
      <c r="C91" s="460" t="s">
        <v>403</v>
      </c>
      <c r="D91" s="480">
        <v>1</v>
      </c>
      <c r="E91" s="456">
        <v>113.54916666666666</v>
      </c>
      <c r="F91" s="457">
        <v>7.1825</v>
      </c>
      <c r="G91" s="457">
        <v>8.759166666666665</v>
      </c>
      <c r="H91" s="457">
        <v>1.4966666666666668</v>
      </c>
      <c r="I91" s="458">
        <v>0.26666666666666666</v>
      </c>
      <c r="J91" s="459">
        <v>67.83333333333333</v>
      </c>
    </row>
    <row r="92" spans="1:10" s="192" customFormat="1" ht="12.75">
      <c r="A92" s="474"/>
      <c r="B92" s="462" t="s">
        <v>1736</v>
      </c>
      <c r="C92" s="462" t="s">
        <v>1737</v>
      </c>
      <c r="D92" s="493">
        <v>1</v>
      </c>
      <c r="E92" s="464">
        <v>103.782</v>
      </c>
      <c r="F92" s="465">
        <v>7.02</v>
      </c>
      <c r="G92" s="465">
        <v>8.238</v>
      </c>
      <c r="H92" s="465">
        <v>0.39</v>
      </c>
      <c r="I92" s="466">
        <v>0</v>
      </c>
      <c r="J92" s="467">
        <v>54</v>
      </c>
    </row>
    <row r="93" spans="1:10" s="192" customFormat="1" ht="12.75" customHeight="1" thickBot="1">
      <c r="A93" s="481"/>
      <c r="B93" s="469" t="s">
        <v>1271</v>
      </c>
      <c r="C93" s="469" t="s">
        <v>1272</v>
      </c>
      <c r="D93" s="482">
        <v>1</v>
      </c>
      <c r="E93" s="471">
        <v>143</v>
      </c>
      <c r="F93" s="472">
        <v>12.5</v>
      </c>
      <c r="G93" s="472">
        <v>20</v>
      </c>
      <c r="H93" s="472">
        <v>0.2</v>
      </c>
      <c r="I93" s="483">
        <v>0</v>
      </c>
      <c r="J93" s="473">
        <v>60</v>
      </c>
    </row>
    <row r="94" spans="1:10" s="192" customFormat="1" ht="12.75">
      <c r="A94" s="474" t="s">
        <v>1376</v>
      </c>
      <c r="B94" s="454" t="s">
        <v>1377</v>
      </c>
      <c r="C94" s="454"/>
      <c r="D94" s="475">
        <v>1</v>
      </c>
      <c r="E94" s="476"/>
      <c r="F94" s="477"/>
      <c r="G94" s="477"/>
      <c r="H94" s="477"/>
      <c r="I94" s="478"/>
      <c r="J94" s="479"/>
    </row>
    <row r="95" spans="1:10" s="192" customFormat="1" ht="12.75">
      <c r="A95" s="474"/>
      <c r="B95" s="460" t="s">
        <v>1378</v>
      </c>
      <c r="C95" s="460"/>
      <c r="D95" s="480">
        <v>3</v>
      </c>
      <c r="E95" s="456"/>
      <c r="F95" s="457"/>
      <c r="G95" s="457"/>
      <c r="H95" s="457"/>
      <c r="I95" s="458"/>
      <c r="J95" s="459"/>
    </row>
    <row r="96" spans="1:10" s="192" customFormat="1" ht="12.75">
      <c r="A96" s="474"/>
      <c r="B96" s="460" t="s">
        <v>1233</v>
      </c>
      <c r="C96" s="460"/>
      <c r="D96" s="480">
        <v>3</v>
      </c>
      <c r="E96" s="456">
        <v>224.67142857142855</v>
      </c>
      <c r="F96" s="457">
        <v>7.3</v>
      </c>
      <c r="G96" s="457">
        <v>1.5285714285714285</v>
      </c>
      <c r="H96" s="457">
        <v>45.42857142857143</v>
      </c>
      <c r="I96" s="458">
        <v>2.0571428571428574</v>
      </c>
      <c r="J96" s="459">
        <v>135.71428571428572</v>
      </c>
    </row>
    <row r="97" spans="1:10" s="192" customFormat="1" ht="12.75">
      <c r="A97" s="474"/>
      <c r="B97" s="460" t="s">
        <v>1379</v>
      </c>
      <c r="C97" s="460"/>
      <c r="D97" s="480">
        <v>2</v>
      </c>
      <c r="E97" s="456">
        <v>190.40416666666667</v>
      </c>
      <c r="F97" s="457">
        <v>4.170833333333333</v>
      </c>
      <c r="G97" s="457">
        <v>4.4875</v>
      </c>
      <c r="H97" s="457">
        <v>33.333333333333336</v>
      </c>
      <c r="I97" s="458">
        <v>0</v>
      </c>
      <c r="J97" s="459">
        <v>170.83333333333334</v>
      </c>
    </row>
    <row r="98" spans="1:10" s="192" customFormat="1" ht="12.75">
      <c r="A98" s="474"/>
      <c r="B98" s="460" t="s">
        <v>464</v>
      </c>
      <c r="C98" s="460"/>
      <c r="D98" s="480">
        <v>2</v>
      </c>
      <c r="E98" s="456">
        <v>203.3708333333333</v>
      </c>
      <c r="F98" s="457">
        <v>4.570833333333333</v>
      </c>
      <c r="G98" s="457">
        <v>4.520833333333333</v>
      </c>
      <c r="H98" s="457">
        <v>36.1</v>
      </c>
      <c r="I98" s="458">
        <v>0</v>
      </c>
      <c r="J98" s="459">
        <v>204.16666666666666</v>
      </c>
    </row>
    <row r="99" spans="1:10" s="192" customFormat="1" ht="12.75">
      <c r="A99" s="474"/>
      <c r="B99" s="460" t="s">
        <v>1380</v>
      </c>
      <c r="C99" s="460" t="s">
        <v>1381</v>
      </c>
      <c r="D99" s="480">
        <v>2</v>
      </c>
      <c r="E99" s="456"/>
      <c r="F99" s="457"/>
      <c r="G99" s="457"/>
      <c r="H99" s="457"/>
      <c r="I99" s="458"/>
      <c r="J99" s="459"/>
    </row>
    <row r="100" spans="1:10" s="192" customFormat="1" ht="12.75">
      <c r="A100" s="474"/>
      <c r="B100" s="460" t="s">
        <v>486</v>
      </c>
      <c r="C100" s="460"/>
      <c r="D100" s="480">
        <v>2</v>
      </c>
      <c r="E100" s="456">
        <v>191.18916666666667</v>
      </c>
      <c r="F100" s="457">
        <v>3.888333333333334</v>
      </c>
      <c r="G100" s="457">
        <v>1.9858333333333336</v>
      </c>
      <c r="H100" s="457">
        <v>39.44083333333333</v>
      </c>
      <c r="I100" s="458">
        <v>2.4175</v>
      </c>
      <c r="J100" s="459">
        <v>155.83333333333334</v>
      </c>
    </row>
    <row r="101" spans="1:10" s="192" customFormat="1" ht="12.75">
      <c r="A101" s="474"/>
      <c r="B101" s="462" t="s">
        <v>51</v>
      </c>
      <c r="C101" s="462"/>
      <c r="D101" s="493">
        <v>2</v>
      </c>
      <c r="E101" s="464">
        <v>148.829375</v>
      </c>
      <c r="F101" s="465">
        <v>3.44125</v>
      </c>
      <c r="G101" s="465">
        <v>2.276875</v>
      </c>
      <c r="H101" s="465">
        <v>28.643125</v>
      </c>
      <c r="I101" s="466">
        <v>1.888125</v>
      </c>
      <c r="J101" s="467">
        <v>154.375</v>
      </c>
    </row>
    <row r="102" spans="1:10" s="192" customFormat="1" ht="13.5" thickBot="1">
      <c r="A102" s="481"/>
      <c r="B102" s="469" t="s">
        <v>1382</v>
      </c>
      <c r="C102" s="469"/>
      <c r="D102" s="482">
        <v>3</v>
      </c>
      <c r="E102" s="471">
        <v>452.91</v>
      </c>
      <c r="F102" s="472">
        <v>5.03</v>
      </c>
      <c r="G102" s="472">
        <v>30.31</v>
      </c>
      <c r="H102" s="472">
        <v>40</v>
      </c>
      <c r="I102" s="483">
        <v>0</v>
      </c>
      <c r="J102" s="473">
        <v>230</v>
      </c>
    </row>
    <row r="103" spans="1:10" s="192" customFormat="1" ht="12.75">
      <c r="A103" s="474" t="s">
        <v>1383</v>
      </c>
      <c r="B103" s="454" t="s">
        <v>1384</v>
      </c>
      <c r="C103" s="454" t="s">
        <v>1385</v>
      </c>
      <c r="D103" s="484">
        <v>3</v>
      </c>
      <c r="E103" s="485"/>
      <c r="F103" s="486"/>
      <c r="G103" s="486"/>
      <c r="H103" s="486"/>
      <c r="I103" s="487"/>
      <c r="J103" s="488"/>
    </row>
    <row r="104" spans="1:10" s="192" customFormat="1" ht="12.75">
      <c r="A104" s="474"/>
      <c r="B104" s="454" t="s">
        <v>143</v>
      </c>
      <c r="C104" s="454"/>
      <c r="D104" s="475">
        <v>2</v>
      </c>
      <c r="E104" s="476">
        <v>264.3225</v>
      </c>
      <c r="F104" s="477">
        <v>14.63</v>
      </c>
      <c r="G104" s="477">
        <v>5.7225</v>
      </c>
      <c r="H104" s="477">
        <v>38.575</v>
      </c>
      <c r="I104" s="478">
        <v>3.55</v>
      </c>
      <c r="J104" s="479">
        <v>282.5</v>
      </c>
    </row>
    <row r="105" spans="1:10" s="192" customFormat="1" ht="12.75">
      <c r="A105" s="474"/>
      <c r="B105" s="460" t="s">
        <v>1386</v>
      </c>
      <c r="C105" s="460" t="s">
        <v>1385</v>
      </c>
      <c r="D105" s="480">
        <v>3</v>
      </c>
      <c r="E105" s="456"/>
      <c r="F105" s="457"/>
      <c r="G105" s="457"/>
      <c r="H105" s="457"/>
      <c r="I105" s="458"/>
      <c r="J105" s="459"/>
    </row>
    <row r="106" spans="1:10" s="192" customFormat="1" ht="12.75">
      <c r="A106" s="474"/>
      <c r="B106" s="460" t="s">
        <v>444</v>
      </c>
      <c r="C106" s="460"/>
      <c r="D106" s="480">
        <v>2</v>
      </c>
      <c r="E106" s="456">
        <v>200.235</v>
      </c>
      <c r="F106" s="457">
        <v>11.105</v>
      </c>
      <c r="G106" s="457">
        <v>6.135</v>
      </c>
      <c r="H106" s="457">
        <v>25.15</v>
      </c>
      <c r="I106" s="458">
        <v>14.2</v>
      </c>
      <c r="J106" s="459">
        <v>305</v>
      </c>
    </row>
    <row r="107" spans="1:10" s="192" customFormat="1" ht="12.75">
      <c r="A107" s="474"/>
      <c r="B107" s="460" t="s">
        <v>729</v>
      </c>
      <c r="C107" s="460" t="s">
        <v>81</v>
      </c>
      <c r="D107" s="480">
        <v>2</v>
      </c>
      <c r="E107" s="456">
        <v>326.18333333333334</v>
      </c>
      <c r="F107" s="457">
        <v>21.67</v>
      </c>
      <c r="G107" s="457">
        <v>2.903333333333333</v>
      </c>
      <c r="H107" s="457">
        <v>53.34333333333334</v>
      </c>
      <c r="I107" s="458">
        <v>3.4</v>
      </c>
      <c r="J107" s="459">
        <v>321.6666666666667</v>
      </c>
    </row>
    <row r="108" spans="1:10" s="192" customFormat="1" ht="12.75">
      <c r="A108" s="474"/>
      <c r="B108" s="460" t="s">
        <v>1387</v>
      </c>
      <c r="C108" s="460" t="s">
        <v>1385</v>
      </c>
      <c r="D108" s="480">
        <v>3</v>
      </c>
      <c r="E108" s="456"/>
      <c r="F108" s="457"/>
      <c r="G108" s="457"/>
      <c r="H108" s="457"/>
      <c r="I108" s="458"/>
      <c r="J108" s="459"/>
    </row>
    <row r="109" spans="1:10" s="192" customFormat="1" ht="12.75">
      <c r="A109" s="474"/>
      <c r="B109" s="460" t="s">
        <v>436</v>
      </c>
      <c r="C109" s="460" t="s">
        <v>1385</v>
      </c>
      <c r="D109" s="480">
        <v>3</v>
      </c>
      <c r="E109" s="456">
        <v>114.79571428571428</v>
      </c>
      <c r="F109" s="457">
        <v>5.615714285714287</v>
      </c>
      <c r="G109" s="457">
        <v>3.27</v>
      </c>
      <c r="H109" s="457">
        <v>15.725714285714286</v>
      </c>
      <c r="I109" s="458">
        <v>5.151428571428572</v>
      </c>
      <c r="J109" s="459">
        <v>315.7142857142857</v>
      </c>
    </row>
    <row r="110" spans="1:10" s="192" customFormat="1" ht="12.75">
      <c r="A110" s="474"/>
      <c r="B110" s="460" t="s">
        <v>1388</v>
      </c>
      <c r="C110" s="460" t="s">
        <v>1389</v>
      </c>
      <c r="D110" s="480">
        <v>2</v>
      </c>
      <c r="E110" s="456">
        <v>159.18759999999997</v>
      </c>
      <c r="F110" s="457">
        <v>3.990800000000001</v>
      </c>
      <c r="G110" s="457">
        <v>4.81</v>
      </c>
      <c r="H110" s="457">
        <v>24.983599999999996</v>
      </c>
      <c r="I110" s="458">
        <v>4.0192</v>
      </c>
      <c r="J110" s="459">
        <v>313.6</v>
      </c>
    </row>
    <row r="111" spans="1:10" s="192" customFormat="1" ht="12.75">
      <c r="A111" s="474"/>
      <c r="B111" s="460" t="s">
        <v>1390</v>
      </c>
      <c r="C111" s="460" t="s">
        <v>1385</v>
      </c>
      <c r="D111" s="480">
        <v>3</v>
      </c>
      <c r="E111" s="456"/>
      <c r="F111" s="457"/>
      <c r="G111" s="457"/>
      <c r="H111" s="457"/>
      <c r="I111" s="458"/>
      <c r="J111" s="459"/>
    </row>
    <row r="112" spans="1:10" s="192" customFormat="1" ht="12.75">
      <c r="A112" s="474"/>
      <c r="B112" s="460" t="s">
        <v>1391</v>
      </c>
      <c r="C112" s="460" t="s">
        <v>1385</v>
      </c>
      <c r="D112" s="480">
        <v>3</v>
      </c>
      <c r="E112" s="456"/>
      <c r="F112" s="457"/>
      <c r="G112" s="457"/>
      <c r="H112" s="457"/>
      <c r="I112" s="458"/>
      <c r="J112" s="459"/>
    </row>
    <row r="113" spans="1:10" s="192" customFormat="1" ht="12.75">
      <c r="A113" s="474"/>
      <c r="B113" s="460" t="s">
        <v>460</v>
      </c>
      <c r="C113" s="460" t="s">
        <v>1385</v>
      </c>
      <c r="D113" s="480">
        <v>3</v>
      </c>
      <c r="E113" s="456">
        <v>299.97133333333335</v>
      </c>
      <c r="F113" s="457">
        <v>18.547333333333334</v>
      </c>
      <c r="G113" s="457">
        <v>3.968666666666667</v>
      </c>
      <c r="H113" s="457">
        <v>47.516</v>
      </c>
      <c r="I113" s="458">
        <v>2.0853333333333333</v>
      </c>
      <c r="J113" s="459">
        <v>272</v>
      </c>
    </row>
    <row r="114" spans="1:10" s="192" customFormat="1" ht="12.75">
      <c r="A114" s="474"/>
      <c r="B114" s="460" t="s">
        <v>542</v>
      </c>
      <c r="C114" s="460" t="s">
        <v>1329</v>
      </c>
      <c r="D114" s="480">
        <v>3</v>
      </c>
      <c r="E114" s="456"/>
      <c r="F114" s="457"/>
      <c r="G114" s="457"/>
      <c r="H114" s="457"/>
      <c r="I114" s="458"/>
      <c r="J114" s="459"/>
    </row>
    <row r="115" spans="1:10" s="192" customFormat="1" ht="12.75">
      <c r="A115" s="474"/>
      <c r="B115" s="460" t="s">
        <v>1392</v>
      </c>
      <c r="C115" s="460" t="s">
        <v>1385</v>
      </c>
      <c r="D115" s="480">
        <v>3</v>
      </c>
      <c r="E115" s="456">
        <v>152.15666666666667</v>
      </c>
      <c r="F115" s="457">
        <v>8.063333333333333</v>
      </c>
      <c r="G115" s="457">
        <v>5.65</v>
      </c>
      <c r="H115" s="457">
        <v>17.263333333333332</v>
      </c>
      <c r="I115" s="458">
        <v>6.09</v>
      </c>
      <c r="J115" s="459">
        <v>253.33333333333334</v>
      </c>
    </row>
    <row r="116" spans="1:10" s="192" customFormat="1" ht="12.75">
      <c r="A116" s="474"/>
      <c r="B116" s="460" t="s">
        <v>1235</v>
      </c>
      <c r="C116" s="460" t="s">
        <v>1336</v>
      </c>
      <c r="D116" s="480">
        <v>3</v>
      </c>
      <c r="E116" s="456">
        <v>141.436</v>
      </c>
      <c r="F116" s="457">
        <v>3.63</v>
      </c>
      <c r="G116" s="457">
        <v>6.930666666666667</v>
      </c>
      <c r="H116" s="457">
        <v>16.135</v>
      </c>
      <c r="I116" s="458">
        <v>4.886666666666667</v>
      </c>
      <c r="J116" s="459">
        <v>296</v>
      </c>
    </row>
    <row r="117" spans="1:10" s="192" customFormat="1" ht="12.75">
      <c r="A117" s="474"/>
      <c r="B117" s="460" t="s">
        <v>1393</v>
      </c>
      <c r="C117" s="460" t="s">
        <v>1336</v>
      </c>
      <c r="D117" s="480">
        <v>3</v>
      </c>
      <c r="E117" s="456">
        <v>122.765</v>
      </c>
      <c r="F117" s="457">
        <v>4.703333333333334</v>
      </c>
      <c r="G117" s="457">
        <v>4.511666666666667</v>
      </c>
      <c r="H117" s="457">
        <v>15.836666666666668</v>
      </c>
      <c r="I117" s="458">
        <v>3.9716666666666662</v>
      </c>
      <c r="J117" s="459">
        <v>349.1666666666667</v>
      </c>
    </row>
    <row r="118" spans="1:10" s="192" customFormat="1" ht="13.5" thickBot="1">
      <c r="A118" s="481"/>
      <c r="B118" s="469" t="s">
        <v>456</v>
      </c>
      <c r="C118" s="469"/>
      <c r="D118" s="482">
        <v>1</v>
      </c>
      <c r="E118" s="471">
        <v>165.18</v>
      </c>
      <c r="F118" s="472">
        <v>6.006666666666667</v>
      </c>
      <c r="G118" s="472">
        <v>7.18</v>
      </c>
      <c r="H118" s="472">
        <v>19.133333333333336</v>
      </c>
      <c r="I118" s="483">
        <v>7.333333333333333</v>
      </c>
      <c r="J118" s="473">
        <v>406.6666666666667</v>
      </c>
    </row>
    <row r="119" spans="1:10" s="192" customFormat="1" ht="12.75">
      <c r="A119" s="474" t="s">
        <v>1394</v>
      </c>
      <c r="B119" s="454" t="s">
        <v>1395</v>
      </c>
      <c r="C119" s="454" t="s">
        <v>1396</v>
      </c>
      <c r="D119" s="484">
        <v>3</v>
      </c>
      <c r="E119" s="485"/>
      <c r="F119" s="486"/>
      <c r="G119" s="486"/>
      <c r="H119" s="486"/>
      <c r="I119" s="487"/>
      <c r="J119" s="488"/>
    </row>
    <row r="120" spans="1:10" s="192" customFormat="1" ht="12.75">
      <c r="A120" s="474"/>
      <c r="B120" s="460" t="s">
        <v>1397</v>
      </c>
      <c r="C120" s="460"/>
      <c r="D120" s="480">
        <v>3</v>
      </c>
      <c r="E120" s="456"/>
      <c r="F120" s="457"/>
      <c r="G120" s="457"/>
      <c r="H120" s="457"/>
      <c r="I120" s="458"/>
      <c r="J120" s="459"/>
    </row>
    <row r="121" spans="1:10" s="192" customFormat="1" ht="12.75">
      <c r="A121" s="474"/>
      <c r="B121" s="460" t="s">
        <v>1398</v>
      </c>
      <c r="C121" s="460"/>
      <c r="D121" s="480">
        <v>3</v>
      </c>
      <c r="E121" s="456"/>
      <c r="F121" s="457"/>
      <c r="G121" s="457"/>
      <c r="H121" s="457"/>
      <c r="I121" s="458"/>
      <c r="J121" s="459"/>
    </row>
    <row r="122" spans="1:10" s="192" customFormat="1" ht="12.75">
      <c r="A122" s="474"/>
      <c r="B122" s="460" t="s">
        <v>975</v>
      </c>
      <c r="C122" s="460"/>
      <c r="D122" s="480">
        <v>3</v>
      </c>
      <c r="E122" s="456"/>
      <c r="F122" s="457"/>
      <c r="G122" s="457"/>
      <c r="H122" s="457"/>
      <c r="I122" s="458"/>
      <c r="J122" s="459"/>
    </row>
    <row r="123" spans="1:10" s="192" customFormat="1" ht="12.75">
      <c r="A123" s="474"/>
      <c r="B123" s="460" t="s">
        <v>455</v>
      </c>
      <c r="C123" s="460"/>
      <c r="D123" s="480">
        <v>3</v>
      </c>
      <c r="E123" s="456">
        <v>270.896</v>
      </c>
      <c r="F123" s="457">
        <v>9.104000000000001</v>
      </c>
      <c r="G123" s="457">
        <v>5.988</v>
      </c>
      <c r="H123" s="457">
        <v>45.147000000000006</v>
      </c>
      <c r="I123" s="458">
        <v>4</v>
      </c>
      <c r="J123" s="459">
        <v>257</v>
      </c>
    </row>
    <row r="124" spans="1:10" s="192" customFormat="1" ht="12.75">
      <c r="A124" s="474"/>
      <c r="B124" s="460" t="s">
        <v>825</v>
      </c>
      <c r="C124" s="460"/>
      <c r="D124" s="480">
        <v>3</v>
      </c>
      <c r="E124" s="456">
        <v>346.488</v>
      </c>
      <c r="F124" s="457">
        <v>10.984</v>
      </c>
      <c r="G124" s="457">
        <v>6.128</v>
      </c>
      <c r="H124" s="457">
        <v>61.85</v>
      </c>
      <c r="I124" s="458">
        <v>6</v>
      </c>
      <c r="J124" s="459">
        <v>314</v>
      </c>
    </row>
    <row r="125" spans="1:10" s="192" customFormat="1" ht="12.75">
      <c r="A125" s="474"/>
      <c r="B125" s="460" t="s">
        <v>1399</v>
      </c>
      <c r="C125" s="460"/>
      <c r="D125" s="480">
        <v>3</v>
      </c>
      <c r="E125" s="456"/>
      <c r="F125" s="457"/>
      <c r="G125" s="457"/>
      <c r="H125" s="457"/>
      <c r="I125" s="458"/>
      <c r="J125" s="459"/>
    </row>
    <row r="126" spans="1:10" s="192" customFormat="1" ht="12.75">
      <c r="A126" s="474"/>
      <c r="B126" s="460" t="s">
        <v>1400</v>
      </c>
      <c r="C126" s="460"/>
      <c r="D126" s="480">
        <v>3</v>
      </c>
      <c r="E126" s="456"/>
      <c r="F126" s="457"/>
      <c r="G126" s="457"/>
      <c r="H126" s="457"/>
      <c r="I126" s="458"/>
      <c r="J126" s="459"/>
    </row>
    <row r="127" spans="1:10" s="192" customFormat="1" ht="12.75">
      <c r="A127" s="474"/>
      <c r="B127" s="460" t="s">
        <v>1401</v>
      </c>
      <c r="C127" s="460"/>
      <c r="D127" s="480">
        <v>3</v>
      </c>
      <c r="E127" s="456"/>
      <c r="F127" s="457"/>
      <c r="G127" s="457"/>
      <c r="H127" s="457"/>
      <c r="I127" s="458"/>
      <c r="J127" s="459"/>
    </row>
    <row r="128" spans="1:10" s="192" customFormat="1" ht="12.75">
      <c r="A128" s="474"/>
      <c r="B128" s="460" t="s">
        <v>1402</v>
      </c>
      <c r="C128" s="460"/>
      <c r="D128" s="480">
        <v>3</v>
      </c>
      <c r="E128" s="456"/>
      <c r="F128" s="457"/>
      <c r="G128" s="457"/>
      <c r="H128" s="457"/>
      <c r="I128" s="458"/>
      <c r="J128" s="459"/>
    </row>
    <row r="129" spans="1:10" s="192" customFormat="1" ht="12.75">
      <c r="A129" s="474"/>
      <c r="B129" s="460" t="s">
        <v>1403</v>
      </c>
      <c r="C129" s="460"/>
      <c r="D129" s="480">
        <v>3</v>
      </c>
      <c r="E129" s="456">
        <v>511.5911111111111</v>
      </c>
      <c r="F129" s="457">
        <v>10.394444444444446</v>
      </c>
      <c r="G129" s="457">
        <v>23.533333333333335</v>
      </c>
      <c r="H129" s="457">
        <v>64.55333333333334</v>
      </c>
      <c r="I129" s="458">
        <v>4.733333333333333</v>
      </c>
      <c r="J129" s="459">
        <v>234.44444444444446</v>
      </c>
    </row>
    <row r="130" spans="1:10" s="192" customFormat="1" ht="26.25" customHeight="1">
      <c r="A130" s="474"/>
      <c r="B130" s="460" t="s">
        <v>1404</v>
      </c>
      <c r="C130" s="460" t="s">
        <v>1256</v>
      </c>
      <c r="D130" s="480">
        <v>3</v>
      </c>
      <c r="E130" s="489">
        <v>75.4376875</v>
      </c>
      <c r="F130" s="490">
        <v>2.0190625</v>
      </c>
      <c r="G130" s="490">
        <v>4.2834375</v>
      </c>
      <c r="H130" s="490">
        <v>7.202625</v>
      </c>
      <c r="I130" s="491">
        <v>0.25</v>
      </c>
      <c r="J130" s="492">
        <v>62.375</v>
      </c>
    </row>
    <row r="131" spans="1:10" s="192" customFormat="1" ht="12.75" customHeight="1">
      <c r="A131" s="474"/>
      <c r="B131" s="460" t="s">
        <v>209</v>
      </c>
      <c r="C131" s="460" t="s">
        <v>207</v>
      </c>
      <c r="D131" s="480">
        <v>3</v>
      </c>
      <c r="E131" s="489">
        <v>185</v>
      </c>
      <c r="F131" s="490">
        <v>5.1</v>
      </c>
      <c r="G131" s="490">
        <v>5.5</v>
      </c>
      <c r="H131" s="490">
        <v>28.6</v>
      </c>
      <c r="I131" s="491">
        <v>0</v>
      </c>
      <c r="J131" s="492">
        <v>100</v>
      </c>
    </row>
    <row r="132" spans="1:10" s="192" customFormat="1" ht="12.75" customHeight="1">
      <c r="A132" s="474"/>
      <c r="B132" s="460" t="s">
        <v>208</v>
      </c>
      <c r="C132" s="460" t="s">
        <v>207</v>
      </c>
      <c r="D132" s="480">
        <v>3</v>
      </c>
      <c r="E132" s="489">
        <v>255</v>
      </c>
      <c r="F132" s="490">
        <v>8.6</v>
      </c>
      <c r="G132" s="490">
        <v>22</v>
      </c>
      <c r="H132" s="490">
        <v>31</v>
      </c>
      <c r="I132" s="491">
        <v>0</v>
      </c>
      <c r="J132" s="492">
        <v>100</v>
      </c>
    </row>
    <row r="133" spans="1:10" s="192" customFormat="1" ht="12.75">
      <c r="A133" s="474"/>
      <c r="B133" s="460" t="s">
        <v>1405</v>
      </c>
      <c r="C133" s="460"/>
      <c r="D133" s="480">
        <v>3</v>
      </c>
      <c r="E133" s="456"/>
      <c r="F133" s="457"/>
      <c r="G133" s="457"/>
      <c r="H133" s="457"/>
      <c r="I133" s="458"/>
      <c r="J133" s="459"/>
    </row>
    <row r="134" spans="1:10" s="192" customFormat="1" ht="12.75">
      <c r="A134" s="474"/>
      <c r="B134" s="460" t="s">
        <v>1260</v>
      </c>
      <c r="C134" s="460" t="s">
        <v>1259</v>
      </c>
      <c r="D134" s="480">
        <v>2</v>
      </c>
      <c r="E134" s="456">
        <v>273.7333333333333</v>
      </c>
      <c r="F134" s="457">
        <v>8.866666666666667</v>
      </c>
      <c r="G134" s="457">
        <v>1.4666666666666668</v>
      </c>
      <c r="H134" s="457">
        <v>56.26666666666667</v>
      </c>
      <c r="I134" s="458">
        <v>2.1333333333333333</v>
      </c>
      <c r="J134" s="459">
        <v>266.6666666666667</v>
      </c>
    </row>
    <row r="135" spans="1:10" s="192" customFormat="1" ht="12.75">
      <c r="A135" s="474"/>
      <c r="B135" s="460" t="s">
        <v>1260</v>
      </c>
      <c r="C135" s="460" t="s">
        <v>1261</v>
      </c>
      <c r="D135" s="480">
        <v>2</v>
      </c>
      <c r="E135" s="456">
        <v>303.675</v>
      </c>
      <c r="F135" s="457">
        <v>10.375</v>
      </c>
      <c r="G135" s="457">
        <v>1.075</v>
      </c>
      <c r="H135" s="457">
        <v>63.125</v>
      </c>
      <c r="I135" s="458">
        <v>11.25</v>
      </c>
      <c r="J135" s="459">
        <v>237.5</v>
      </c>
    </row>
    <row r="136" spans="1:10" s="192" customFormat="1" ht="12.75">
      <c r="A136" s="474"/>
      <c r="B136" s="460" t="s">
        <v>1260</v>
      </c>
      <c r="C136" s="460" t="s">
        <v>1262</v>
      </c>
      <c r="D136" s="480">
        <v>2</v>
      </c>
      <c r="E136" s="456"/>
      <c r="F136" s="457"/>
      <c r="G136" s="457"/>
      <c r="H136" s="457"/>
      <c r="I136" s="458"/>
      <c r="J136" s="459"/>
    </row>
    <row r="137" spans="1:10" s="192" customFormat="1" ht="12.75">
      <c r="A137" s="474"/>
      <c r="B137" s="460" t="s">
        <v>1247</v>
      </c>
      <c r="C137" s="460" t="s">
        <v>1406</v>
      </c>
      <c r="D137" s="480">
        <v>3</v>
      </c>
      <c r="E137" s="456">
        <v>386.696</v>
      </c>
      <c r="F137" s="457">
        <v>12.614</v>
      </c>
      <c r="G137" s="457">
        <v>16</v>
      </c>
      <c r="H137" s="457">
        <v>48.06</v>
      </c>
      <c r="I137" s="458">
        <v>0.96</v>
      </c>
      <c r="J137" s="459">
        <v>223</v>
      </c>
    </row>
    <row r="138" spans="1:10" s="192" customFormat="1" ht="12.75">
      <c r="A138" s="474"/>
      <c r="B138" s="460" t="s">
        <v>1407</v>
      </c>
      <c r="C138" s="460"/>
      <c r="D138" s="480">
        <v>3</v>
      </c>
      <c r="E138" s="456"/>
      <c r="F138" s="457"/>
      <c r="G138" s="457"/>
      <c r="H138" s="457"/>
      <c r="I138" s="458"/>
      <c r="J138" s="459"/>
    </row>
    <row r="139" spans="1:10" s="192" customFormat="1" ht="12.75">
      <c r="A139" s="474"/>
      <c r="B139" s="460" t="s">
        <v>1408</v>
      </c>
      <c r="C139" s="460"/>
      <c r="D139" s="480">
        <v>3</v>
      </c>
      <c r="E139" s="456"/>
      <c r="F139" s="457"/>
      <c r="G139" s="457"/>
      <c r="H139" s="457"/>
      <c r="I139" s="458"/>
      <c r="J139" s="459"/>
    </row>
    <row r="140" spans="1:10" s="192" customFormat="1" ht="12.75">
      <c r="A140" s="474"/>
      <c r="B140" s="460" t="s">
        <v>1409</v>
      </c>
      <c r="C140" s="460"/>
      <c r="D140" s="480">
        <v>3</v>
      </c>
      <c r="E140" s="456"/>
      <c r="F140" s="457"/>
      <c r="G140" s="457"/>
      <c r="H140" s="457"/>
      <c r="I140" s="458"/>
      <c r="J140" s="459"/>
    </row>
    <row r="141" spans="1:10" s="192" customFormat="1" ht="12.75">
      <c r="A141" s="474"/>
      <c r="B141" s="460" t="s">
        <v>1410</v>
      </c>
      <c r="C141" s="460"/>
      <c r="D141" s="480">
        <v>3</v>
      </c>
      <c r="E141" s="456"/>
      <c r="F141" s="457"/>
      <c r="G141" s="457"/>
      <c r="H141" s="457"/>
      <c r="I141" s="458"/>
      <c r="J141" s="459"/>
    </row>
    <row r="142" spans="1:10" s="192" customFormat="1" ht="12.75">
      <c r="A142" s="474"/>
      <c r="B142" s="460" t="s">
        <v>1411</v>
      </c>
      <c r="C142" s="460"/>
      <c r="D142" s="480">
        <v>3</v>
      </c>
      <c r="E142" s="456"/>
      <c r="F142" s="457"/>
      <c r="G142" s="457"/>
      <c r="H142" s="457"/>
      <c r="I142" s="458"/>
      <c r="J142" s="459"/>
    </row>
    <row r="143" spans="1:10" s="192" customFormat="1" ht="12.75">
      <c r="A143" s="474"/>
      <c r="B143" s="460" t="s">
        <v>1412</v>
      </c>
      <c r="C143" s="460"/>
      <c r="D143" s="480">
        <v>3</v>
      </c>
      <c r="E143" s="456"/>
      <c r="F143" s="457"/>
      <c r="G143" s="457"/>
      <c r="H143" s="457"/>
      <c r="I143" s="458"/>
      <c r="J143" s="459"/>
    </row>
    <row r="144" spans="1:10" s="192" customFormat="1" ht="12.75">
      <c r="A144" s="474"/>
      <c r="B144" s="460" t="s">
        <v>1413</v>
      </c>
      <c r="C144" s="460"/>
      <c r="D144" s="480">
        <v>3</v>
      </c>
      <c r="E144" s="456"/>
      <c r="F144" s="457"/>
      <c r="G144" s="457"/>
      <c r="H144" s="457"/>
      <c r="I144" s="458"/>
      <c r="J144" s="459"/>
    </row>
    <row r="145" spans="1:10" s="192" customFormat="1" ht="12.75">
      <c r="A145" s="474"/>
      <c r="B145" s="460" t="s">
        <v>1592</v>
      </c>
      <c r="C145" s="460"/>
      <c r="D145" s="480">
        <v>3</v>
      </c>
      <c r="E145" s="456">
        <v>305.84416666666664</v>
      </c>
      <c r="F145" s="457">
        <v>10.266666666666667</v>
      </c>
      <c r="G145" s="457">
        <v>5.8308333333333335</v>
      </c>
      <c r="H145" s="457">
        <v>53.075</v>
      </c>
      <c r="I145" s="458">
        <v>2.4</v>
      </c>
      <c r="J145" s="459">
        <v>185.83333333333334</v>
      </c>
    </row>
    <row r="146" spans="1:10" s="192" customFormat="1" ht="12.75">
      <c r="A146" s="474"/>
      <c r="B146" s="460" t="s">
        <v>817</v>
      </c>
      <c r="C146" s="460" t="s">
        <v>1414</v>
      </c>
      <c r="D146" s="480">
        <v>3</v>
      </c>
      <c r="E146" s="456">
        <v>632.142</v>
      </c>
      <c r="F146" s="457">
        <v>24.216</v>
      </c>
      <c r="G146" s="457">
        <v>33.886</v>
      </c>
      <c r="H146" s="457">
        <v>57.576</v>
      </c>
      <c r="I146" s="458">
        <v>1.488</v>
      </c>
      <c r="J146" s="459">
        <v>232</v>
      </c>
    </row>
    <row r="147" spans="1:10" s="192" customFormat="1" ht="12.75">
      <c r="A147" s="474"/>
      <c r="B147" s="460" t="s">
        <v>1415</v>
      </c>
      <c r="C147" s="460"/>
      <c r="D147" s="480">
        <v>3</v>
      </c>
      <c r="E147" s="456"/>
      <c r="F147" s="457"/>
      <c r="G147" s="457"/>
      <c r="H147" s="457"/>
      <c r="I147" s="458"/>
      <c r="J147" s="459"/>
    </row>
    <row r="148" spans="1:10" s="192" customFormat="1" ht="13.5" thickBot="1">
      <c r="A148" s="481"/>
      <c r="B148" s="469" t="s">
        <v>1416</v>
      </c>
      <c r="C148" s="469"/>
      <c r="D148" s="482">
        <v>3</v>
      </c>
      <c r="E148" s="471"/>
      <c r="F148" s="472"/>
      <c r="G148" s="472"/>
      <c r="H148" s="472"/>
      <c r="I148" s="483"/>
      <c r="J148" s="473"/>
    </row>
    <row r="149" spans="1:10" s="192" customFormat="1" ht="12.75">
      <c r="A149" s="474" t="s">
        <v>1417</v>
      </c>
      <c r="B149" s="454" t="s">
        <v>1418</v>
      </c>
      <c r="C149" s="454" t="s">
        <v>1419</v>
      </c>
      <c r="D149" s="484">
        <v>1</v>
      </c>
      <c r="E149" s="485"/>
      <c r="F149" s="486"/>
      <c r="G149" s="486"/>
      <c r="H149" s="486"/>
      <c r="I149" s="487"/>
      <c r="J149" s="488"/>
    </row>
    <row r="150" spans="1:10" s="192" customFormat="1" ht="12.75">
      <c r="A150" s="474" t="s">
        <v>1277</v>
      </c>
      <c r="B150" s="460" t="s">
        <v>278</v>
      </c>
      <c r="C150" s="460"/>
      <c r="D150" s="480">
        <v>1</v>
      </c>
      <c r="E150" s="456"/>
      <c r="F150" s="457"/>
      <c r="G150" s="457"/>
      <c r="H150" s="457"/>
      <c r="I150" s="458"/>
      <c r="J150" s="459"/>
    </row>
    <row r="151" spans="1:10" s="192" customFormat="1" ht="12.75">
      <c r="A151" s="474" t="s">
        <v>1420</v>
      </c>
      <c r="B151" s="460" t="s">
        <v>1421</v>
      </c>
      <c r="C151" s="460"/>
      <c r="D151" s="480">
        <v>1</v>
      </c>
      <c r="E151" s="456"/>
      <c r="F151" s="457"/>
      <c r="G151" s="457"/>
      <c r="H151" s="457"/>
      <c r="I151" s="458"/>
      <c r="J151" s="459"/>
    </row>
    <row r="152" spans="1:10" s="192" customFormat="1" ht="12.75">
      <c r="A152" s="474"/>
      <c r="B152" s="460" t="s">
        <v>1422</v>
      </c>
      <c r="C152" s="460"/>
      <c r="D152" s="480">
        <v>1</v>
      </c>
      <c r="E152" s="456"/>
      <c r="F152" s="457"/>
      <c r="G152" s="457"/>
      <c r="H152" s="457"/>
      <c r="I152" s="458"/>
      <c r="J152" s="459"/>
    </row>
    <row r="153" spans="1:10" s="192" customFormat="1" ht="12.75">
      <c r="A153" s="474"/>
      <c r="B153" s="460" t="s">
        <v>1423</v>
      </c>
      <c r="C153" s="460"/>
      <c r="D153" s="480">
        <v>1</v>
      </c>
      <c r="E153" s="456"/>
      <c r="F153" s="457"/>
      <c r="G153" s="457"/>
      <c r="H153" s="457"/>
      <c r="I153" s="458"/>
      <c r="J153" s="459"/>
    </row>
    <row r="154" spans="1:10" s="192" customFormat="1" ht="12.75">
      <c r="A154" s="474"/>
      <c r="B154" s="460" t="s">
        <v>1278</v>
      </c>
      <c r="C154" s="460"/>
      <c r="D154" s="480">
        <v>1</v>
      </c>
      <c r="E154" s="456">
        <v>31</v>
      </c>
      <c r="F154" s="457"/>
      <c r="G154" s="457"/>
      <c r="H154" s="457"/>
      <c r="I154" s="458"/>
      <c r="J154" s="459"/>
    </row>
    <row r="155" spans="1:10" s="192" customFormat="1" ht="12" customHeight="1">
      <c r="A155" s="474"/>
      <c r="B155" s="460" t="s">
        <v>541</v>
      </c>
      <c r="C155" s="460" t="s">
        <v>1257</v>
      </c>
      <c r="D155" s="480">
        <v>1</v>
      </c>
      <c r="E155" s="456"/>
      <c r="F155" s="457"/>
      <c r="G155" s="457"/>
      <c r="H155" s="457"/>
      <c r="I155" s="458"/>
      <c r="J155" s="459"/>
    </row>
    <row r="156" spans="1:10" s="192" customFormat="1" ht="12.75">
      <c r="A156" s="474"/>
      <c r="B156" s="460" t="s">
        <v>1424</v>
      </c>
      <c r="C156" s="460"/>
      <c r="D156" s="480">
        <v>2</v>
      </c>
      <c r="E156" s="456"/>
      <c r="F156" s="457"/>
      <c r="G156" s="457"/>
      <c r="H156" s="457"/>
      <c r="I156" s="458"/>
      <c r="J156" s="459"/>
    </row>
    <row r="157" spans="1:10" s="192" customFormat="1" ht="12.75">
      <c r="A157" s="474"/>
      <c r="B157" s="460" t="s">
        <v>1425</v>
      </c>
      <c r="C157" s="460"/>
      <c r="D157" s="480">
        <v>1</v>
      </c>
      <c r="E157" s="456"/>
      <c r="F157" s="457"/>
      <c r="G157" s="457"/>
      <c r="H157" s="457"/>
      <c r="I157" s="458"/>
      <c r="J157" s="459"/>
    </row>
    <row r="158" spans="1:10" s="192" customFormat="1" ht="12.75">
      <c r="A158" s="474"/>
      <c r="B158" s="460" t="s">
        <v>1200</v>
      </c>
      <c r="C158" s="460"/>
      <c r="D158" s="480">
        <v>1</v>
      </c>
      <c r="E158" s="456"/>
      <c r="F158" s="457"/>
      <c r="G158" s="457"/>
      <c r="H158" s="457"/>
      <c r="I158" s="458"/>
      <c r="J158" s="459"/>
    </row>
    <row r="159" spans="1:10" s="192" customFormat="1" ht="12.75">
      <c r="A159" s="474"/>
      <c r="B159" s="460" t="s">
        <v>1426</v>
      </c>
      <c r="C159" s="460"/>
      <c r="D159" s="480">
        <v>2</v>
      </c>
      <c r="E159" s="456">
        <v>611</v>
      </c>
      <c r="F159" s="457">
        <v>2</v>
      </c>
      <c r="G159" s="457">
        <v>64.2</v>
      </c>
      <c r="H159" s="457">
        <v>6.4</v>
      </c>
      <c r="I159" s="458">
        <v>0</v>
      </c>
      <c r="J159" s="459">
        <v>100</v>
      </c>
    </row>
    <row r="160" spans="1:10" s="192" customFormat="1" ht="12.75">
      <c r="A160" s="474"/>
      <c r="B160" s="460" t="s">
        <v>1279</v>
      </c>
      <c r="C160" s="460"/>
      <c r="D160" s="480">
        <v>2</v>
      </c>
      <c r="E160" s="456">
        <v>199</v>
      </c>
      <c r="F160" s="457">
        <v>0.47</v>
      </c>
      <c r="G160" s="457">
        <v>15</v>
      </c>
      <c r="H160" s="457">
        <v>17</v>
      </c>
      <c r="I160" s="458">
        <v>0</v>
      </c>
      <c r="J160" s="459">
        <v>100</v>
      </c>
    </row>
    <row r="161" spans="1:10" s="192" customFormat="1" ht="12.75">
      <c r="A161" s="474"/>
      <c r="B161" s="460" t="s">
        <v>1427</v>
      </c>
      <c r="C161" s="460" t="s">
        <v>1428</v>
      </c>
      <c r="D161" s="480">
        <v>2</v>
      </c>
      <c r="E161" s="456"/>
      <c r="F161" s="457"/>
      <c r="G161" s="457"/>
      <c r="H161" s="457"/>
      <c r="I161" s="458"/>
      <c r="J161" s="459"/>
    </row>
    <row r="162" spans="1:10" s="192" customFormat="1" ht="12.75">
      <c r="A162" s="474"/>
      <c r="B162" s="460" t="s">
        <v>1429</v>
      </c>
      <c r="C162" s="460"/>
      <c r="D162" s="480">
        <v>2</v>
      </c>
      <c r="E162" s="456"/>
      <c r="F162" s="457"/>
      <c r="G162" s="457"/>
      <c r="H162" s="457"/>
      <c r="I162" s="458"/>
      <c r="J162" s="459"/>
    </row>
    <row r="163" spans="1:10" s="192" customFormat="1" ht="12.75">
      <c r="A163" s="474"/>
      <c r="B163" s="460" t="s">
        <v>745</v>
      </c>
      <c r="C163" s="460"/>
      <c r="D163" s="480">
        <v>1</v>
      </c>
      <c r="E163" s="456">
        <v>99</v>
      </c>
      <c r="F163" s="457">
        <v>4.8</v>
      </c>
      <c r="G163" s="457">
        <v>4.8</v>
      </c>
      <c r="H163" s="457">
        <v>9.1</v>
      </c>
      <c r="I163" s="458">
        <v>0</v>
      </c>
      <c r="J163" s="459">
        <v>100</v>
      </c>
    </row>
    <row r="164" spans="1:10" s="192" customFormat="1" ht="12.75">
      <c r="A164" s="474"/>
      <c r="B164" s="460" t="s">
        <v>286</v>
      </c>
      <c r="C164" s="460"/>
      <c r="D164" s="480">
        <v>1</v>
      </c>
      <c r="E164" s="456">
        <v>118</v>
      </c>
      <c r="F164" s="457">
        <v>1</v>
      </c>
      <c r="G164" s="457">
        <v>12.5</v>
      </c>
      <c r="H164" s="457">
        <v>5</v>
      </c>
      <c r="I164" s="458">
        <v>4</v>
      </c>
      <c r="J164" s="459">
        <v>100</v>
      </c>
    </row>
    <row r="165" spans="1:10" s="192" customFormat="1" ht="12.75">
      <c r="A165" s="474"/>
      <c r="B165" s="460" t="s">
        <v>1430</v>
      </c>
      <c r="C165" s="460" t="s">
        <v>1419</v>
      </c>
      <c r="D165" s="480">
        <v>1</v>
      </c>
      <c r="E165" s="456"/>
      <c r="F165" s="457"/>
      <c r="G165" s="457"/>
      <c r="H165" s="457"/>
      <c r="I165" s="458"/>
      <c r="J165" s="459"/>
    </row>
    <row r="166" spans="1:10" s="192" customFormat="1" ht="13.5" customHeight="1">
      <c r="A166" s="474"/>
      <c r="B166" s="460" t="s">
        <v>1431</v>
      </c>
      <c r="C166" s="460" t="s">
        <v>1258</v>
      </c>
      <c r="D166" s="480">
        <v>3</v>
      </c>
      <c r="E166" s="456"/>
      <c r="F166" s="457"/>
      <c r="G166" s="457"/>
      <c r="H166" s="457"/>
      <c r="I166" s="458"/>
      <c r="J166" s="459"/>
    </row>
    <row r="167" spans="1:10" s="192" customFormat="1" ht="12.75">
      <c r="A167" s="474"/>
      <c r="B167" s="460" t="s">
        <v>1432</v>
      </c>
      <c r="C167" s="460"/>
      <c r="D167" s="480">
        <v>1</v>
      </c>
      <c r="E167" s="456"/>
      <c r="F167" s="457"/>
      <c r="G167" s="457"/>
      <c r="H167" s="457"/>
      <c r="I167" s="458"/>
      <c r="J167" s="459"/>
    </row>
    <row r="168" spans="1:10" s="192" customFormat="1" ht="27" customHeight="1">
      <c r="A168" s="474"/>
      <c r="B168" s="460" t="s">
        <v>1433</v>
      </c>
      <c r="C168" s="460" t="s">
        <v>1434</v>
      </c>
      <c r="D168" s="480">
        <v>1</v>
      </c>
      <c r="E168" s="456"/>
      <c r="F168" s="457"/>
      <c r="G168" s="457"/>
      <c r="H168" s="457"/>
      <c r="I168" s="458"/>
      <c r="J168" s="459"/>
    </row>
    <row r="169" spans="1:10" s="192" customFormat="1" ht="13.5" customHeight="1">
      <c r="A169" s="474"/>
      <c r="B169" s="460" t="s">
        <v>1435</v>
      </c>
      <c r="C169" s="460"/>
      <c r="D169" s="480">
        <v>3</v>
      </c>
      <c r="E169" s="456"/>
      <c r="F169" s="457"/>
      <c r="G169" s="457"/>
      <c r="H169" s="457"/>
      <c r="I169" s="458"/>
      <c r="J169" s="459"/>
    </row>
    <row r="170" spans="1:10" s="192" customFormat="1" ht="12.75">
      <c r="A170" s="474"/>
      <c r="B170" s="460" t="s">
        <v>1345</v>
      </c>
      <c r="C170" s="460"/>
      <c r="D170" s="480">
        <v>1</v>
      </c>
      <c r="E170" s="456">
        <v>335.693</v>
      </c>
      <c r="F170" s="457">
        <v>11.648000000000001</v>
      </c>
      <c r="G170" s="457">
        <v>12.5114</v>
      </c>
      <c r="H170" s="457">
        <v>44.1246</v>
      </c>
      <c r="I170" s="458">
        <v>1.221</v>
      </c>
      <c r="J170" s="459">
        <v>388.2</v>
      </c>
    </row>
    <row r="171" spans="1:10" s="192" customFormat="1" ht="13.5" thickBot="1">
      <c r="A171" s="481"/>
      <c r="B171" s="469" t="s">
        <v>1436</v>
      </c>
      <c r="C171" s="469" t="s">
        <v>1437</v>
      </c>
      <c r="D171" s="482">
        <v>1</v>
      </c>
      <c r="E171" s="471"/>
      <c r="F171" s="472"/>
      <c r="G171" s="472"/>
      <c r="H171" s="472"/>
      <c r="I171" s="483"/>
      <c r="J171" s="473"/>
    </row>
    <row r="172" spans="1:10" s="192" customFormat="1" ht="12.75">
      <c r="A172" s="474" t="s">
        <v>1439</v>
      </c>
      <c r="B172" s="454" t="s">
        <v>964</v>
      </c>
      <c r="C172" s="454"/>
      <c r="D172" s="484">
        <v>3</v>
      </c>
      <c r="E172" s="485"/>
      <c r="F172" s="486"/>
      <c r="G172" s="486"/>
      <c r="H172" s="486"/>
      <c r="I172" s="487"/>
      <c r="J172" s="488"/>
    </row>
    <row r="173" spans="1:10" s="192" customFormat="1" ht="12.75">
      <c r="A173" s="474"/>
      <c r="B173" s="460" t="s">
        <v>1440</v>
      </c>
      <c r="C173" s="460" t="s">
        <v>1441</v>
      </c>
      <c r="D173" s="480">
        <v>3</v>
      </c>
      <c r="E173" s="456"/>
      <c r="F173" s="457"/>
      <c r="G173" s="457"/>
      <c r="H173" s="457"/>
      <c r="I173" s="458"/>
      <c r="J173" s="459"/>
    </row>
    <row r="174" spans="1:10" s="192" customFormat="1" ht="12.75">
      <c r="A174" s="474"/>
      <c r="B174" s="460" t="s">
        <v>1442</v>
      </c>
      <c r="C174" s="460"/>
      <c r="D174" s="480">
        <v>3</v>
      </c>
      <c r="E174" s="456"/>
      <c r="F174" s="457"/>
      <c r="G174" s="457"/>
      <c r="H174" s="457"/>
      <c r="I174" s="458"/>
      <c r="J174" s="459"/>
    </row>
    <row r="175" spans="1:10" s="192" customFormat="1" ht="12.75">
      <c r="A175" s="474"/>
      <c r="B175" s="460" t="s">
        <v>1443</v>
      </c>
      <c r="C175" s="460" t="s">
        <v>1444</v>
      </c>
      <c r="D175" s="480">
        <v>3</v>
      </c>
      <c r="E175" s="456"/>
      <c r="F175" s="457"/>
      <c r="G175" s="457"/>
      <c r="H175" s="457"/>
      <c r="I175" s="458"/>
      <c r="J175" s="459"/>
    </row>
    <row r="176" spans="1:10" s="192" customFormat="1" ht="12.75">
      <c r="A176" s="474"/>
      <c r="B176" s="460" t="s">
        <v>1445</v>
      </c>
      <c r="C176" s="460"/>
      <c r="D176" s="480">
        <v>3</v>
      </c>
      <c r="E176" s="456"/>
      <c r="F176" s="457"/>
      <c r="G176" s="457"/>
      <c r="H176" s="457"/>
      <c r="I176" s="458"/>
      <c r="J176" s="459"/>
    </row>
    <row r="177" spans="1:10" s="192" customFormat="1" ht="12.75">
      <c r="A177" s="474"/>
      <c r="B177" s="460" t="s">
        <v>1446</v>
      </c>
      <c r="C177" s="460"/>
      <c r="D177" s="480">
        <v>3</v>
      </c>
      <c r="E177" s="456"/>
      <c r="F177" s="457"/>
      <c r="G177" s="457"/>
      <c r="H177" s="457"/>
      <c r="I177" s="458"/>
      <c r="J177" s="459"/>
    </row>
    <row r="178" spans="1:10" s="192" customFormat="1" ht="12.75">
      <c r="A178" s="474"/>
      <c r="B178" s="460" t="s">
        <v>1447</v>
      </c>
      <c r="C178" s="460"/>
      <c r="D178" s="480">
        <v>3</v>
      </c>
      <c r="E178" s="456"/>
      <c r="F178" s="457"/>
      <c r="G178" s="457"/>
      <c r="H178" s="457"/>
      <c r="I178" s="458"/>
      <c r="J178" s="459"/>
    </row>
    <row r="179" spans="1:10" s="192" customFormat="1" ht="12.75">
      <c r="A179" s="474"/>
      <c r="B179" s="460" t="s">
        <v>1448</v>
      </c>
      <c r="C179" s="460"/>
      <c r="D179" s="480">
        <v>3</v>
      </c>
      <c r="E179" s="456"/>
      <c r="F179" s="457"/>
      <c r="G179" s="457"/>
      <c r="H179" s="457"/>
      <c r="I179" s="458"/>
      <c r="J179" s="459"/>
    </row>
    <row r="180" spans="1:10" s="192" customFormat="1" ht="12.75">
      <c r="A180" s="474"/>
      <c r="B180" s="460" t="s">
        <v>1449</v>
      </c>
      <c r="C180" s="460" t="s">
        <v>1450</v>
      </c>
      <c r="D180" s="480">
        <v>3</v>
      </c>
      <c r="E180" s="456"/>
      <c r="F180" s="457"/>
      <c r="G180" s="457"/>
      <c r="H180" s="457"/>
      <c r="I180" s="458"/>
      <c r="J180" s="459"/>
    </row>
    <row r="181" spans="1:10" s="192" customFormat="1" ht="12.75">
      <c r="A181" s="474"/>
      <c r="B181" s="460" t="s">
        <v>1451</v>
      </c>
      <c r="C181" s="460"/>
      <c r="D181" s="480">
        <v>3</v>
      </c>
      <c r="E181" s="456"/>
      <c r="F181" s="457"/>
      <c r="G181" s="457"/>
      <c r="H181" s="457"/>
      <c r="I181" s="458"/>
      <c r="J181" s="459"/>
    </row>
    <row r="182" spans="1:10" s="192" customFormat="1" ht="12.75">
      <c r="A182" s="474"/>
      <c r="B182" s="460" t="s">
        <v>1452</v>
      </c>
      <c r="C182" s="460"/>
      <c r="D182" s="480">
        <v>3</v>
      </c>
      <c r="E182" s="456"/>
      <c r="F182" s="457"/>
      <c r="G182" s="457"/>
      <c r="H182" s="457"/>
      <c r="I182" s="458"/>
      <c r="J182" s="459"/>
    </row>
    <row r="183" spans="1:10" s="192" customFormat="1" ht="12.75">
      <c r="A183" s="474"/>
      <c r="B183" s="460" t="s">
        <v>1453</v>
      </c>
      <c r="C183" s="460"/>
      <c r="D183" s="480">
        <v>3</v>
      </c>
      <c r="E183" s="456"/>
      <c r="F183" s="457"/>
      <c r="G183" s="457"/>
      <c r="H183" s="457"/>
      <c r="I183" s="458"/>
      <c r="J183" s="459"/>
    </row>
    <row r="184" spans="1:10" s="192" customFormat="1" ht="12.75">
      <c r="A184" s="474"/>
      <c r="B184" s="460" t="s">
        <v>1454</v>
      </c>
      <c r="C184" s="460"/>
      <c r="D184" s="480">
        <v>3</v>
      </c>
      <c r="E184" s="456"/>
      <c r="F184" s="457"/>
      <c r="G184" s="457"/>
      <c r="H184" s="457"/>
      <c r="I184" s="458"/>
      <c r="J184" s="459"/>
    </row>
    <row r="185" spans="1:10" s="192" customFormat="1" ht="12.75">
      <c r="A185" s="474"/>
      <c r="B185" s="460" t="s">
        <v>1455</v>
      </c>
      <c r="C185" s="460"/>
      <c r="D185" s="480">
        <v>3</v>
      </c>
      <c r="E185" s="456"/>
      <c r="F185" s="457"/>
      <c r="G185" s="457"/>
      <c r="H185" s="457"/>
      <c r="I185" s="458"/>
      <c r="J185" s="459"/>
    </row>
    <row r="186" spans="1:10" s="192" customFormat="1" ht="12.75">
      <c r="A186" s="474"/>
      <c r="B186" s="460" t="s">
        <v>1456</v>
      </c>
      <c r="C186" s="460"/>
      <c r="D186" s="480">
        <v>3</v>
      </c>
      <c r="E186" s="456"/>
      <c r="F186" s="457"/>
      <c r="G186" s="457"/>
      <c r="H186" s="457"/>
      <c r="I186" s="458"/>
      <c r="J186" s="459"/>
    </row>
    <row r="187" spans="1:10" s="192" customFormat="1" ht="12.75">
      <c r="A187" s="474"/>
      <c r="B187" s="460" t="s">
        <v>1457</v>
      </c>
      <c r="C187" s="460"/>
      <c r="D187" s="480">
        <v>3</v>
      </c>
      <c r="E187" s="456"/>
      <c r="F187" s="457"/>
      <c r="G187" s="457"/>
      <c r="H187" s="457"/>
      <c r="I187" s="458"/>
      <c r="J187" s="459"/>
    </row>
    <row r="188" spans="1:10" s="192" customFormat="1" ht="12.75" customHeight="1">
      <c r="A188" s="474"/>
      <c r="B188" s="460" t="s">
        <v>120</v>
      </c>
      <c r="C188" s="460" t="s">
        <v>1458</v>
      </c>
      <c r="D188" s="480">
        <v>3</v>
      </c>
      <c r="E188" s="456"/>
      <c r="F188" s="457"/>
      <c r="G188" s="457"/>
      <c r="H188" s="457"/>
      <c r="I188" s="458"/>
      <c r="J188" s="459"/>
    </row>
    <row r="189" spans="1:10" s="192" customFormat="1" ht="12.75">
      <c r="A189" s="474"/>
      <c r="B189" s="460" t="s">
        <v>1459</v>
      </c>
      <c r="C189" s="460"/>
      <c r="D189" s="480">
        <v>3</v>
      </c>
      <c r="E189" s="456"/>
      <c r="F189" s="457"/>
      <c r="G189" s="457"/>
      <c r="H189" s="457"/>
      <c r="I189" s="458"/>
      <c r="J189" s="459"/>
    </row>
    <row r="190" spans="1:10" s="192" customFormat="1" ht="12.75">
      <c r="A190" s="474"/>
      <c r="B190" s="460" t="s">
        <v>1460</v>
      </c>
      <c r="C190" s="460"/>
      <c r="D190" s="480">
        <v>3</v>
      </c>
      <c r="E190" s="456"/>
      <c r="F190" s="457"/>
      <c r="G190" s="457"/>
      <c r="H190" s="457"/>
      <c r="I190" s="458"/>
      <c r="J190" s="459"/>
    </row>
    <row r="191" spans="1:10" s="192" customFormat="1" ht="27" customHeight="1">
      <c r="A191" s="474"/>
      <c r="B191" s="460" t="s">
        <v>1461</v>
      </c>
      <c r="C191" s="460" t="s">
        <v>1462</v>
      </c>
      <c r="D191" s="480">
        <v>3</v>
      </c>
      <c r="E191" s="456"/>
      <c r="F191" s="457"/>
      <c r="G191" s="457"/>
      <c r="H191" s="457"/>
      <c r="I191" s="458"/>
      <c r="J191" s="459"/>
    </row>
    <row r="192" spans="1:10" s="192" customFormat="1" ht="12.75">
      <c r="A192" s="474"/>
      <c r="B192" s="460" t="s">
        <v>1463</v>
      </c>
      <c r="C192" s="460"/>
      <c r="D192" s="480">
        <v>3</v>
      </c>
      <c r="E192" s="456"/>
      <c r="F192" s="457"/>
      <c r="G192" s="457"/>
      <c r="H192" s="457"/>
      <c r="I192" s="458"/>
      <c r="J192" s="459"/>
    </row>
    <row r="193" spans="1:10" s="192" customFormat="1" ht="12.75">
      <c r="A193" s="474"/>
      <c r="B193" s="460" t="s">
        <v>1464</v>
      </c>
      <c r="C193" s="460"/>
      <c r="D193" s="480">
        <v>3</v>
      </c>
      <c r="E193" s="456"/>
      <c r="F193" s="457"/>
      <c r="G193" s="457"/>
      <c r="H193" s="457"/>
      <c r="I193" s="458"/>
      <c r="J193" s="459"/>
    </row>
    <row r="194" spans="1:10" s="192" customFormat="1" ht="12.75">
      <c r="A194" s="474"/>
      <c r="B194" s="460" t="s">
        <v>1465</v>
      </c>
      <c r="C194" s="460"/>
      <c r="D194" s="480">
        <v>3</v>
      </c>
      <c r="E194" s="456"/>
      <c r="F194" s="457"/>
      <c r="G194" s="457"/>
      <c r="H194" s="457"/>
      <c r="I194" s="458"/>
      <c r="J194" s="459"/>
    </row>
    <row r="195" spans="1:10" s="192" customFormat="1" ht="13.5" thickBot="1">
      <c r="A195" s="481"/>
      <c r="B195" s="469" t="s">
        <v>1466</v>
      </c>
      <c r="C195" s="469"/>
      <c r="D195" s="482">
        <v>3</v>
      </c>
      <c r="E195" s="471"/>
      <c r="F195" s="472"/>
      <c r="G195" s="472"/>
      <c r="H195" s="472"/>
      <c r="I195" s="483"/>
      <c r="J195" s="473"/>
    </row>
    <row r="196" spans="1:10" s="192" customFormat="1" ht="12.75">
      <c r="A196" s="474" t="s">
        <v>1467</v>
      </c>
      <c r="B196" s="454" t="s">
        <v>1468</v>
      </c>
      <c r="C196" s="454" t="s">
        <v>1469</v>
      </c>
      <c r="D196" s="484">
        <v>3</v>
      </c>
      <c r="E196" s="485"/>
      <c r="F196" s="486"/>
      <c r="G196" s="486"/>
      <c r="H196" s="486"/>
      <c r="I196" s="487"/>
      <c r="J196" s="488"/>
    </row>
    <row r="197" spans="1:10" s="192" customFormat="1" ht="12.75">
      <c r="A197" s="474" t="s">
        <v>1470</v>
      </c>
      <c r="B197" s="454" t="s">
        <v>1471</v>
      </c>
      <c r="C197" s="454"/>
      <c r="D197" s="475">
        <v>2</v>
      </c>
      <c r="E197" s="456"/>
      <c r="F197" s="457"/>
      <c r="G197" s="457"/>
      <c r="H197" s="457"/>
      <c r="I197" s="458"/>
      <c r="J197" s="459"/>
    </row>
    <row r="198" spans="1:10" s="192" customFormat="1" ht="12.75">
      <c r="A198" s="474"/>
      <c r="B198" s="454" t="s">
        <v>746</v>
      </c>
      <c r="C198" s="454"/>
      <c r="D198" s="475">
        <v>3</v>
      </c>
      <c r="E198" s="456">
        <v>535</v>
      </c>
      <c r="F198" s="457">
        <v>6</v>
      </c>
      <c r="G198" s="457">
        <v>35</v>
      </c>
      <c r="H198" s="457">
        <v>49</v>
      </c>
      <c r="I198" s="458"/>
      <c r="J198" s="459">
        <v>100</v>
      </c>
    </row>
    <row r="199" spans="1:10" s="192" customFormat="1" ht="12.75">
      <c r="A199" s="474"/>
      <c r="B199" s="460" t="s">
        <v>875</v>
      </c>
      <c r="C199" s="460"/>
      <c r="D199" s="480">
        <v>3</v>
      </c>
      <c r="E199" s="456"/>
      <c r="F199" s="457"/>
      <c r="G199" s="457"/>
      <c r="H199" s="457"/>
      <c r="I199" s="458"/>
      <c r="J199" s="459"/>
    </row>
    <row r="200" spans="1:10" s="192" customFormat="1" ht="12.75">
      <c r="A200" s="474"/>
      <c r="B200" s="460" t="s">
        <v>1472</v>
      </c>
      <c r="C200" s="460"/>
      <c r="D200" s="480">
        <v>3</v>
      </c>
      <c r="E200" s="456"/>
      <c r="F200" s="457"/>
      <c r="G200" s="457"/>
      <c r="H200" s="457"/>
      <c r="I200" s="458"/>
      <c r="J200" s="459"/>
    </row>
    <row r="201" spans="1:10" s="192" customFormat="1" ht="12.75">
      <c r="A201" s="474"/>
      <c r="B201" s="460" t="s">
        <v>1473</v>
      </c>
      <c r="C201" s="460"/>
      <c r="D201" s="480">
        <v>3</v>
      </c>
      <c r="E201" s="456"/>
      <c r="F201" s="457"/>
      <c r="G201" s="457"/>
      <c r="H201" s="457"/>
      <c r="I201" s="458"/>
      <c r="J201" s="459"/>
    </row>
    <row r="202" spans="1:10" s="192" customFormat="1" ht="12.75">
      <c r="A202" s="474"/>
      <c r="B202" s="460" t="s">
        <v>748</v>
      </c>
      <c r="C202" s="460"/>
      <c r="D202" s="480">
        <v>3</v>
      </c>
      <c r="E202" s="456">
        <v>476</v>
      </c>
      <c r="F202" s="457">
        <v>14</v>
      </c>
      <c r="G202" s="457">
        <v>24</v>
      </c>
      <c r="H202" s="457">
        <v>51</v>
      </c>
      <c r="I202" s="458"/>
      <c r="J202" s="459">
        <v>100</v>
      </c>
    </row>
    <row r="203" spans="1:10" s="192" customFormat="1" ht="12.75">
      <c r="A203" s="474"/>
      <c r="B203" s="460" t="s">
        <v>442</v>
      </c>
      <c r="C203" s="460"/>
      <c r="D203" s="480">
        <v>3</v>
      </c>
      <c r="E203" s="456"/>
      <c r="F203" s="457"/>
      <c r="G203" s="457"/>
      <c r="H203" s="457"/>
      <c r="I203" s="458"/>
      <c r="J203" s="459"/>
    </row>
    <row r="204" spans="1:10" s="192" customFormat="1" ht="12.75">
      <c r="A204" s="474"/>
      <c r="B204" s="460" t="s">
        <v>1474</v>
      </c>
      <c r="C204" s="460"/>
      <c r="D204" s="480">
        <v>3</v>
      </c>
      <c r="E204" s="456"/>
      <c r="F204" s="457"/>
      <c r="G204" s="457"/>
      <c r="H204" s="457"/>
      <c r="I204" s="458"/>
      <c r="J204" s="459"/>
    </row>
    <row r="205" spans="1:10" s="192" customFormat="1" ht="12.75">
      <c r="A205" s="474"/>
      <c r="B205" s="460" t="s">
        <v>1475</v>
      </c>
      <c r="C205" s="460"/>
      <c r="D205" s="480">
        <v>2</v>
      </c>
      <c r="E205" s="456">
        <v>690</v>
      </c>
      <c r="F205" s="457">
        <v>15.6</v>
      </c>
      <c r="G205" s="457">
        <v>63.5</v>
      </c>
      <c r="H205" s="457">
        <v>9</v>
      </c>
      <c r="I205" s="458">
        <v>3.2</v>
      </c>
      <c r="J205" s="459"/>
    </row>
    <row r="206" spans="1:10" s="192" customFormat="1" ht="12.75">
      <c r="A206" s="474"/>
      <c r="B206" s="460" t="s">
        <v>1280</v>
      </c>
      <c r="C206" s="460" t="s">
        <v>1281</v>
      </c>
      <c r="D206" s="480">
        <v>3</v>
      </c>
      <c r="E206" s="456">
        <v>109</v>
      </c>
      <c r="F206" s="457">
        <v>1.8</v>
      </c>
      <c r="G206" s="457">
        <v>4</v>
      </c>
      <c r="H206" s="457">
        <v>16.5</v>
      </c>
      <c r="I206" s="458"/>
      <c r="J206" s="459">
        <v>25</v>
      </c>
    </row>
    <row r="207" spans="1:10" s="192" customFormat="1" ht="12.75">
      <c r="A207" s="474"/>
      <c r="B207" s="460" t="s">
        <v>1476</v>
      </c>
      <c r="C207" s="460"/>
      <c r="D207" s="480">
        <v>3</v>
      </c>
      <c r="E207" s="456"/>
      <c r="F207" s="457"/>
      <c r="G207" s="457"/>
      <c r="H207" s="457"/>
      <c r="I207" s="458"/>
      <c r="J207" s="459"/>
    </row>
    <row r="208" spans="1:10" s="192" customFormat="1" ht="12.75">
      <c r="A208" s="474"/>
      <c r="B208" s="462" t="s">
        <v>747</v>
      </c>
      <c r="C208" s="462"/>
      <c r="D208" s="493">
        <v>3</v>
      </c>
      <c r="E208" s="456">
        <v>360</v>
      </c>
      <c r="F208" s="457">
        <v>13</v>
      </c>
      <c r="G208" s="457">
        <v>4</v>
      </c>
      <c r="H208" s="457">
        <v>68</v>
      </c>
      <c r="I208" s="458">
        <v>0</v>
      </c>
      <c r="J208" s="459">
        <v>100</v>
      </c>
    </row>
    <row r="209" spans="1:10" s="192" customFormat="1" ht="13.5" thickBot="1">
      <c r="A209" s="481"/>
      <c r="B209" s="469" t="s">
        <v>1477</v>
      </c>
      <c r="C209" s="469"/>
      <c r="D209" s="482">
        <v>3</v>
      </c>
      <c r="E209" s="471"/>
      <c r="F209" s="472"/>
      <c r="G209" s="472"/>
      <c r="H209" s="472"/>
      <c r="I209" s="483"/>
      <c r="J209" s="473"/>
    </row>
    <row r="210" spans="1:10" s="192" customFormat="1" ht="12.75">
      <c r="A210" s="494" t="s">
        <v>1478</v>
      </c>
      <c r="B210" s="495" t="s">
        <v>522</v>
      </c>
      <c r="C210" s="460"/>
      <c r="D210" s="480">
        <v>2</v>
      </c>
      <c r="E210" s="456">
        <v>323</v>
      </c>
      <c r="F210" s="457">
        <v>14.5</v>
      </c>
      <c r="G210" s="457">
        <v>28.3</v>
      </c>
      <c r="H210" s="457">
        <v>0.2</v>
      </c>
      <c r="I210" s="458">
        <v>0</v>
      </c>
      <c r="J210" s="459">
        <v>100</v>
      </c>
    </row>
    <row r="211" spans="1:10" s="192" customFormat="1" ht="12.75">
      <c r="A211" s="474"/>
      <c r="B211" s="495" t="s">
        <v>1479</v>
      </c>
      <c r="C211" s="460"/>
      <c r="D211" s="480">
        <v>1</v>
      </c>
      <c r="E211" s="456">
        <v>203</v>
      </c>
      <c r="F211" s="457">
        <v>15</v>
      </c>
      <c r="G211" s="457">
        <v>15</v>
      </c>
      <c r="H211" s="457">
        <v>0.3</v>
      </c>
      <c r="I211" s="458">
        <v>0</v>
      </c>
      <c r="J211" s="459">
        <v>100</v>
      </c>
    </row>
    <row r="212" spans="1:10" s="192" customFormat="1" ht="12.75">
      <c r="A212" s="496"/>
      <c r="B212" s="495" t="s">
        <v>526</v>
      </c>
      <c r="C212" s="460"/>
      <c r="D212" s="480">
        <v>2</v>
      </c>
      <c r="E212" s="456">
        <v>301</v>
      </c>
      <c r="F212" s="457">
        <v>15.5</v>
      </c>
      <c r="G212" s="457">
        <v>25.4</v>
      </c>
      <c r="H212" s="457">
        <v>0.3</v>
      </c>
      <c r="I212" s="458">
        <v>0</v>
      </c>
      <c r="J212" s="459">
        <v>100</v>
      </c>
    </row>
    <row r="213" spans="1:10" s="192" customFormat="1" ht="12.75">
      <c r="A213" s="496"/>
      <c r="B213" s="495" t="s">
        <v>1480</v>
      </c>
      <c r="C213" s="460"/>
      <c r="D213" s="480">
        <v>1</v>
      </c>
      <c r="E213" s="456">
        <v>157</v>
      </c>
      <c r="F213" s="457">
        <v>22.6</v>
      </c>
      <c r="G213" s="457">
        <v>7.1</v>
      </c>
      <c r="H213" s="457">
        <v>0.4</v>
      </c>
      <c r="I213" s="458">
        <v>0</v>
      </c>
      <c r="J213" s="459">
        <v>100</v>
      </c>
    </row>
    <row r="214" spans="1:10" s="192" customFormat="1" ht="12.75">
      <c r="A214" s="496"/>
      <c r="B214" s="495" t="s">
        <v>1481</v>
      </c>
      <c r="C214" s="460"/>
      <c r="D214" s="480">
        <v>3</v>
      </c>
      <c r="E214" s="456">
        <v>324</v>
      </c>
      <c r="F214" s="457">
        <v>15.9</v>
      </c>
      <c r="G214" s="457">
        <v>27.7</v>
      </c>
      <c r="H214" s="457">
        <v>0.3</v>
      </c>
      <c r="I214" s="458">
        <v>0</v>
      </c>
      <c r="J214" s="459">
        <v>100</v>
      </c>
    </row>
    <row r="215" spans="1:10" s="192" customFormat="1" ht="12.75">
      <c r="A215" s="496"/>
      <c r="B215" s="495" t="s">
        <v>1482</v>
      </c>
      <c r="C215" s="460"/>
      <c r="D215" s="480">
        <v>2</v>
      </c>
      <c r="E215" s="456">
        <v>292</v>
      </c>
      <c r="F215" s="457">
        <v>22.5</v>
      </c>
      <c r="G215" s="457">
        <v>21.4</v>
      </c>
      <c r="H215" s="457">
        <v>0.3</v>
      </c>
      <c r="I215" s="458">
        <v>0</v>
      </c>
      <c r="J215" s="459">
        <v>100</v>
      </c>
    </row>
    <row r="216" spans="1:10" s="192" customFormat="1" ht="12.75">
      <c r="A216" s="496"/>
      <c r="B216" s="495" t="s">
        <v>1483</v>
      </c>
      <c r="C216" s="460"/>
      <c r="D216" s="480">
        <v>1</v>
      </c>
      <c r="E216" s="456">
        <v>217</v>
      </c>
      <c r="F216" s="457">
        <v>18.9</v>
      </c>
      <c r="G216" s="457">
        <v>14.6</v>
      </c>
      <c r="H216" s="457">
        <v>0.8</v>
      </c>
      <c r="I216" s="458">
        <v>0</v>
      </c>
      <c r="J216" s="459">
        <v>100</v>
      </c>
    </row>
    <row r="217" spans="1:10" s="192" customFormat="1" ht="12.75">
      <c r="A217" s="496"/>
      <c r="B217" s="495" t="s">
        <v>1484</v>
      </c>
      <c r="C217" s="460"/>
      <c r="D217" s="480">
        <v>1</v>
      </c>
      <c r="E217" s="456">
        <v>362</v>
      </c>
      <c r="F217" s="457">
        <v>26.2</v>
      </c>
      <c r="G217" s="457">
        <v>26.6</v>
      </c>
      <c r="H217" s="457">
        <v>1.7</v>
      </c>
      <c r="I217" s="458">
        <v>0</v>
      </c>
      <c r="J217" s="459">
        <v>100</v>
      </c>
    </row>
    <row r="218" spans="1:10" s="192" customFormat="1" ht="12.75">
      <c r="A218" s="496"/>
      <c r="B218" s="495" t="s">
        <v>520</v>
      </c>
      <c r="C218" s="460"/>
      <c r="D218" s="480">
        <v>1</v>
      </c>
      <c r="E218" s="456">
        <v>343</v>
      </c>
      <c r="F218" s="457">
        <v>13.7</v>
      </c>
      <c r="G218" s="457">
        <v>30.8</v>
      </c>
      <c r="H218" s="457">
        <v>0.3</v>
      </c>
      <c r="I218" s="458">
        <v>0</v>
      </c>
      <c r="J218" s="459">
        <v>100</v>
      </c>
    </row>
    <row r="219" spans="1:10" s="192" customFormat="1" ht="12.75">
      <c r="A219" s="496"/>
      <c r="B219" s="495" t="s">
        <v>532</v>
      </c>
      <c r="C219" s="460"/>
      <c r="D219" s="480">
        <v>1</v>
      </c>
      <c r="E219" s="456">
        <v>486</v>
      </c>
      <c r="F219" s="457">
        <v>16.8</v>
      </c>
      <c r="G219" s="457">
        <v>46.5</v>
      </c>
      <c r="H219" s="457">
        <v>0</v>
      </c>
      <c r="I219" s="458">
        <v>0</v>
      </c>
      <c r="J219" s="459">
        <v>100</v>
      </c>
    </row>
    <row r="220" spans="1:10" s="192" customFormat="1" ht="12.75">
      <c r="A220" s="496"/>
      <c r="B220" s="495" t="s">
        <v>84</v>
      </c>
      <c r="C220" s="460"/>
      <c r="D220" s="480">
        <v>2</v>
      </c>
      <c r="E220" s="456">
        <v>642</v>
      </c>
      <c r="F220" s="457">
        <v>18.1</v>
      </c>
      <c r="G220" s="457">
        <v>61.1</v>
      </c>
      <c r="H220" s="457">
        <v>0</v>
      </c>
      <c r="I220" s="458">
        <v>0</v>
      </c>
      <c r="J220" s="459">
        <v>100</v>
      </c>
    </row>
    <row r="221" spans="1:10" s="192" customFormat="1" ht="12.75">
      <c r="A221" s="496"/>
      <c r="B221" s="495" t="s">
        <v>1485</v>
      </c>
      <c r="C221" s="460"/>
      <c r="D221" s="480">
        <v>2</v>
      </c>
      <c r="E221" s="456">
        <v>403</v>
      </c>
      <c r="F221" s="457">
        <v>28</v>
      </c>
      <c r="G221" s="457">
        <v>31</v>
      </c>
      <c r="H221" s="457">
        <v>0</v>
      </c>
      <c r="I221" s="458">
        <v>0</v>
      </c>
      <c r="J221" s="459">
        <v>100</v>
      </c>
    </row>
    <row r="222" spans="1:10" s="192" customFormat="1" ht="13.5" thickBot="1">
      <c r="A222" s="497"/>
      <c r="B222" s="470" t="s">
        <v>1486</v>
      </c>
      <c r="C222" s="469"/>
      <c r="D222" s="482">
        <v>1</v>
      </c>
      <c r="E222" s="471">
        <v>238</v>
      </c>
      <c r="F222" s="472">
        <v>12.5</v>
      </c>
      <c r="G222" s="472">
        <v>20</v>
      </c>
      <c r="H222" s="472">
        <v>0.2</v>
      </c>
      <c r="I222" s="483">
        <v>0</v>
      </c>
      <c r="J222" s="473">
        <v>100</v>
      </c>
    </row>
    <row r="223" spans="1:10" s="192" customFormat="1" ht="12.75">
      <c r="A223" s="547" t="s">
        <v>400</v>
      </c>
      <c r="B223" s="539" t="s">
        <v>349</v>
      </c>
      <c r="C223" s="540"/>
      <c r="D223" s="541">
        <v>3</v>
      </c>
      <c r="E223" s="485">
        <v>45</v>
      </c>
      <c r="F223" s="486">
        <v>0</v>
      </c>
      <c r="G223" s="486">
        <v>0.1</v>
      </c>
      <c r="H223" s="486">
        <v>11</v>
      </c>
      <c r="I223" s="486">
        <v>0</v>
      </c>
      <c r="J223" s="488">
        <v>100</v>
      </c>
    </row>
    <row r="224" spans="1:10" s="192" customFormat="1" ht="12.75">
      <c r="A224" s="548"/>
      <c r="B224" s="549" t="s">
        <v>772</v>
      </c>
      <c r="C224" s="454"/>
      <c r="D224" s="550">
        <v>3</v>
      </c>
      <c r="E224" s="476">
        <v>42</v>
      </c>
      <c r="F224" s="477">
        <v>0.8</v>
      </c>
      <c r="G224" s="477">
        <v>0.1</v>
      </c>
      <c r="H224" s="477">
        <v>9</v>
      </c>
      <c r="I224" s="477"/>
      <c r="J224" s="479">
        <v>100</v>
      </c>
    </row>
    <row r="225" spans="1:10" s="192" customFormat="1" ht="12.75">
      <c r="A225" s="544"/>
      <c r="B225" s="495" t="s">
        <v>350</v>
      </c>
      <c r="C225" s="460"/>
      <c r="D225" s="542">
        <v>1</v>
      </c>
      <c r="E225" s="456">
        <v>46</v>
      </c>
      <c r="F225" s="457">
        <v>1</v>
      </c>
      <c r="G225" s="457">
        <v>0.5</v>
      </c>
      <c r="H225" s="457">
        <v>11</v>
      </c>
      <c r="I225" s="457">
        <v>0</v>
      </c>
      <c r="J225" s="459">
        <v>100</v>
      </c>
    </row>
    <row r="226" spans="1:10" s="192" customFormat="1" ht="12.75">
      <c r="A226" s="544"/>
      <c r="B226" s="543" t="s">
        <v>773</v>
      </c>
      <c r="C226" s="460"/>
      <c r="D226" s="542">
        <v>3</v>
      </c>
      <c r="E226" s="543">
        <v>15</v>
      </c>
      <c r="F226" s="543">
        <v>0.2</v>
      </c>
      <c r="G226" s="543">
        <v>0</v>
      </c>
      <c r="H226" s="543">
        <v>3.2</v>
      </c>
      <c r="I226" s="543"/>
      <c r="J226" s="459">
        <v>100</v>
      </c>
    </row>
    <row r="227" spans="1:10" s="192" customFormat="1" ht="12.75">
      <c r="A227" s="544"/>
      <c r="B227" s="495" t="s">
        <v>1263</v>
      </c>
      <c r="C227" s="460"/>
      <c r="D227" s="542">
        <v>3</v>
      </c>
      <c r="E227" s="456">
        <v>38</v>
      </c>
      <c r="F227" s="457">
        <v>0</v>
      </c>
      <c r="G227" s="457">
        <v>0</v>
      </c>
      <c r="H227" s="457">
        <v>10</v>
      </c>
      <c r="I227" s="457">
        <v>0</v>
      </c>
      <c r="J227" s="459">
        <v>100</v>
      </c>
    </row>
    <row r="228" spans="1:10" s="192" customFormat="1" ht="12.75">
      <c r="A228" s="544"/>
      <c r="B228" s="495" t="s">
        <v>1264</v>
      </c>
      <c r="C228" s="460"/>
      <c r="D228" s="542">
        <v>1</v>
      </c>
      <c r="E228" s="456">
        <v>0.2</v>
      </c>
      <c r="F228" s="457">
        <v>0</v>
      </c>
      <c r="G228" s="457">
        <v>0.8</v>
      </c>
      <c r="H228" s="457">
        <v>0</v>
      </c>
      <c r="I228" s="457"/>
      <c r="J228" s="459">
        <v>100</v>
      </c>
    </row>
    <row r="229" spans="1:10" s="192" customFormat="1" ht="12.75">
      <c r="A229" s="544"/>
      <c r="B229" s="495" t="s">
        <v>360</v>
      </c>
      <c r="C229" s="460"/>
      <c r="D229" s="542">
        <v>3</v>
      </c>
      <c r="E229" s="456">
        <v>70</v>
      </c>
      <c r="F229" s="457">
        <v>0</v>
      </c>
      <c r="G229" s="457">
        <v>0</v>
      </c>
      <c r="H229" s="457">
        <v>2</v>
      </c>
      <c r="I229" s="457">
        <v>0</v>
      </c>
      <c r="J229" s="459">
        <v>100</v>
      </c>
    </row>
    <row r="230" spans="1:10" s="192" customFormat="1" ht="12.75">
      <c r="A230" s="544"/>
      <c r="B230" s="495" t="s">
        <v>405</v>
      </c>
      <c r="C230" s="460"/>
      <c r="D230" s="542">
        <v>3</v>
      </c>
      <c r="E230" s="456">
        <v>71</v>
      </c>
      <c r="F230" s="457">
        <v>0</v>
      </c>
      <c r="G230" s="457">
        <v>0</v>
      </c>
      <c r="H230" s="457">
        <v>0</v>
      </c>
      <c r="I230" s="457">
        <v>0</v>
      </c>
      <c r="J230" s="459">
        <v>100</v>
      </c>
    </row>
    <row r="231" spans="1:10" s="192" customFormat="1" ht="12.75">
      <c r="A231" s="544"/>
      <c r="B231" s="495" t="s">
        <v>401</v>
      </c>
      <c r="C231" s="460"/>
      <c r="D231" s="542">
        <v>1</v>
      </c>
      <c r="E231" s="456">
        <v>240</v>
      </c>
      <c r="F231" s="457">
        <v>0</v>
      </c>
      <c r="G231" s="457">
        <v>0</v>
      </c>
      <c r="H231" s="457">
        <v>0</v>
      </c>
      <c r="I231" s="457">
        <v>0</v>
      </c>
      <c r="J231" s="459">
        <v>100</v>
      </c>
    </row>
    <row r="232" spans="1:10" s="192" customFormat="1" ht="12.75">
      <c r="A232" s="544"/>
      <c r="B232" s="495" t="s">
        <v>354</v>
      </c>
      <c r="C232" s="460"/>
      <c r="D232" s="542">
        <v>2</v>
      </c>
      <c r="E232" s="456">
        <v>38</v>
      </c>
      <c r="F232" s="457">
        <v>0</v>
      </c>
      <c r="G232" s="457">
        <v>0</v>
      </c>
      <c r="H232" s="457">
        <v>2</v>
      </c>
      <c r="I232" s="457">
        <v>0</v>
      </c>
      <c r="J232" s="459">
        <v>100</v>
      </c>
    </row>
    <row r="233" spans="1:10" s="192" customFormat="1" ht="12.75">
      <c r="A233" s="544"/>
      <c r="B233" s="495" t="s">
        <v>563</v>
      </c>
      <c r="C233" s="460"/>
      <c r="D233" s="542">
        <v>3</v>
      </c>
      <c r="E233" s="456">
        <v>320</v>
      </c>
      <c r="F233" s="457">
        <v>0</v>
      </c>
      <c r="G233" s="457">
        <v>0</v>
      </c>
      <c r="H233" s="457">
        <v>0</v>
      </c>
      <c r="I233" s="457">
        <v>0</v>
      </c>
      <c r="J233" s="459">
        <v>100</v>
      </c>
    </row>
    <row r="234" spans="1:10" s="192" customFormat="1" ht="12.75">
      <c r="A234" s="544"/>
      <c r="B234" s="495" t="s">
        <v>1301</v>
      </c>
      <c r="C234" s="460"/>
      <c r="D234" s="542">
        <v>3</v>
      </c>
      <c r="E234" s="456">
        <v>160</v>
      </c>
      <c r="F234" s="457"/>
      <c r="G234" s="457"/>
      <c r="H234" s="457"/>
      <c r="I234" s="457"/>
      <c r="J234" s="459">
        <v>100</v>
      </c>
    </row>
    <row r="235" spans="1:10" s="192" customFormat="1" ht="13.5" thickBot="1">
      <c r="A235" s="545"/>
      <c r="B235" s="470" t="s">
        <v>404</v>
      </c>
      <c r="C235" s="469"/>
      <c r="D235" s="546">
        <v>1</v>
      </c>
      <c r="E235" s="471">
        <v>69</v>
      </c>
      <c r="F235" s="472">
        <v>0</v>
      </c>
      <c r="G235" s="472">
        <v>0</v>
      </c>
      <c r="H235" s="472">
        <v>0</v>
      </c>
      <c r="I235" s="472">
        <v>0</v>
      </c>
      <c r="J235" s="473">
        <v>100</v>
      </c>
    </row>
    <row r="236" spans="1:10" s="192" customFormat="1" ht="12.75">
      <c r="A236" s="534"/>
      <c r="C236" s="506"/>
      <c r="D236" s="536"/>
      <c r="E236" s="537"/>
      <c r="F236" s="538"/>
      <c r="G236" s="538"/>
      <c r="H236" s="538"/>
      <c r="I236" s="538"/>
      <c r="J236" s="537"/>
    </row>
    <row r="237" spans="1:10" s="192" customFormat="1" ht="12.75">
      <c r="A237" s="534"/>
      <c r="B237" s="535"/>
      <c r="C237" s="506"/>
      <c r="D237" s="536"/>
      <c r="E237" s="537"/>
      <c r="F237" s="538"/>
      <c r="G237" s="538"/>
      <c r="H237" s="538"/>
      <c r="I237" s="538"/>
      <c r="J237" s="537"/>
    </row>
    <row r="238" s="192" customFormat="1" ht="13.5" thickBot="1">
      <c r="A238" s="409" t="s">
        <v>939</v>
      </c>
    </row>
    <row r="239" spans="1:9" s="192" customFormat="1" ht="26.25" customHeight="1" thickBot="1">
      <c r="A239" s="533"/>
      <c r="B239" s="532" t="s">
        <v>429</v>
      </c>
      <c r="C239" s="522" t="s">
        <v>427</v>
      </c>
      <c r="D239" s="522" t="s">
        <v>938</v>
      </c>
      <c r="E239" s="522" t="s">
        <v>940</v>
      </c>
      <c r="F239" s="530" t="s">
        <v>1305</v>
      </c>
      <c r="G239" s="530" t="s">
        <v>1306</v>
      </c>
      <c r="H239" s="530" t="s">
        <v>1307</v>
      </c>
      <c r="I239" s="531" t="s">
        <v>1308</v>
      </c>
    </row>
    <row r="240" spans="1:9" s="192" customFormat="1" ht="13.5" thickTop="1">
      <c r="A240" s="528" t="s">
        <v>736</v>
      </c>
      <c r="B240" s="523">
        <v>80</v>
      </c>
      <c r="C240" s="525">
        <v>178</v>
      </c>
      <c r="D240" s="524">
        <f>B240/(C240/100)^2</f>
        <v>25.24933720489837</v>
      </c>
      <c r="E240" s="524">
        <f>(900+B240*10)*1.2</f>
        <v>2040</v>
      </c>
      <c r="F240" s="524">
        <f>B240*1.3</f>
        <v>104</v>
      </c>
      <c r="G240" s="524">
        <f>F240/2</f>
        <v>52</v>
      </c>
      <c r="H240" s="524">
        <f>(E240-F240*4-G240*9)/4</f>
        <v>289</v>
      </c>
      <c r="I240" s="526">
        <v>25</v>
      </c>
    </row>
    <row r="241" spans="1:9" s="192" customFormat="1" ht="13.5" thickBot="1">
      <c r="A241" s="518" t="s">
        <v>1438</v>
      </c>
      <c r="B241" s="527">
        <v>0.75</v>
      </c>
      <c r="C241" s="551" t="s">
        <v>774</v>
      </c>
      <c r="D241" s="552"/>
      <c r="E241" s="516">
        <f>E240*$B241</f>
        <v>1530</v>
      </c>
      <c r="F241" s="516">
        <f>F240*$B241</f>
        <v>78</v>
      </c>
      <c r="G241" s="516">
        <f>G240*$B241</f>
        <v>39</v>
      </c>
      <c r="H241" s="516">
        <f>H240*$B241</f>
        <v>216.75</v>
      </c>
      <c r="I241" s="521">
        <v>25</v>
      </c>
    </row>
    <row r="242" spans="1:9" s="192" customFormat="1" ht="12.75">
      <c r="A242" s="529" t="s">
        <v>737</v>
      </c>
      <c r="B242" s="517">
        <v>79</v>
      </c>
      <c r="C242" s="515">
        <v>172</v>
      </c>
      <c r="D242" s="514">
        <f>B242/(C242/100)^2</f>
        <v>26.703623580313685</v>
      </c>
      <c r="E242" s="514">
        <f>(700+B242*7)*1.2</f>
        <v>1503.6</v>
      </c>
      <c r="F242" s="514">
        <f>B242*1.2</f>
        <v>94.8</v>
      </c>
      <c r="G242" s="514">
        <f>F242/2</f>
        <v>47.4</v>
      </c>
      <c r="H242" s="514">
        <f>(E242-F242*4-G242*9)/4</f>
        <v>174.45</v>
      </c>
      <c r="I242" s="520">
        <v>25</v>
      </c>
    </row>
    <row r="243" spans="1:9" s="192" customFormat="1" ht="13.5" thickBot="1">
      <c r="A243" s="519" t="s">
        <v>1438</v>
      </c>
      <c r="B243" s="527">
        <v>0.75</v>
      </c>
      <c r="C243" s="553" t="s">
        <v>775</v>
      </c>
      <c r="D243" s="554"/>
      <c r="E243" s="516">
        <f>E242*$B243</f>
        <v>1127.6999999999998</v>
      </c>
      <c r="F243" s="516">
        <f>F242*$B243</f>
        <v>71.1</v>
      </c>
      <c r="G243" s="516">
        <f>G242*$B243</f>
        <v>35.55</v>
      </c>
      <c r="H243" s="516">
        <f>H242*$B243</f>
        <v>130.83749999999998</v>
      </c>
      <c r="I243" s="521">
        <v>25</v>
      </c>
    </row>
    <row r="244" s="192" customFormat="1" ht="12.75"/>
  </sheetData>
  <sheetProtection/>
  <printOptions/>
  <pageMargins left="0.24" right="0.24" top="0.27" bottom="0.28" header="0.17" footer="0.18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00390625" defaultRowHeight="12.75"/>
  <cols>
    <col min="1" max="1" width="18.75390625" style="13" customWidth="1"/>
    <col min="2" max="2" width="7.625" style="13" customWidth="1"/>
    <col min="3" max="3" width="8.00390625" style="13" customWidth="1"/>
    <col min="4" max="4" width="5.375" style="13" customWidth="1"/>
    <col min="5" max="5" width="5.25390625" style="13" customWidth="1"/>
    <col min="6" max="6" width="5.125" style="13" customWidth="1"/>
    <col min="7" max="7" width="5.75390625" style="13" customWidth="1"/>
    <col min="8" max="9" width="7.625" style="13" customWidth="1"/>
    <col min="10" max="10" width="5.375" style="13" customWidth="1"/>
    <col min="11" max="11" width="5.25390625" style="13" customWidth="1"/>
    <col min="12" max="12" width="5.00390625" style="13" customWidth="1"/>
    <col min="13" max="13" width="10.00390625" style="13" customWidth="1"/>
    <col min="14" max="16384" width="9.125" style="13" customWidth="1"/>
  </cols>
  <sheetData>
    <row r="1" spans="1:14" ht="13.5" thickBot="1">
      <c r="A1" s="102" t="s">
        <v>465</v>
      </c>
      <c r="B1" s="102" t="s">
        <v>408</v>
      </c>
      <c r="C1" s="102"/>
      <c r="D1" s="102" t="s">
        <v>409</v>
      </c>
      <c r="E1" s="102"/>
      <c r="F1" s="102"/>
      <c r="G1" s="102" t="s">
        <v>362</v>
      </c>
      <c r="H1" s="102"/>
      <c r="I1" s="264"/>
      <c r="J1" s="201"/>
      <c r="K1" s="13" t="s">
        <v>463</v>
      </c>
      <c r="M1" s="41" t="s">
        <v>828</v>
      </c>
      <c r="N1" s="342" t="s">
        <v>829</v>
      </c>
    </row>
    <row r="2" ht="13.5" thickBot="1"/>
    <row r="3" spans="1:12" ht="12.75">
      <c r="A3" s="639" t="s">
        <v>149</v>
      </c>
      <c r="B3" s="642" t="s">
        <v>649</v>
      </c>
      <c r="C3" s="643"/>
      <c r="D3" s="643"/>
      <c r="E3" s="643"/>
      <c r="F3" s="644"/>
      <c r="G3" s="645" t="s">
        <v>651</v>
      </c>
      <c r="H3" s="642" t="s">
        <v>650</v>
      </c>
      <c r="I3" s="647"/>
      <c r="J3" s="647"/>
      <c r="K3" s="647"/>
      <c r="L3" s="648"/>
    </row>
    <row r="4" spans="1:12" ht="12.75">
      <c r="A4" s="640"/>
      <c r="B4" s="63" t="s">
        <v>654</v>
      </c>
      <c r="C4" s="64" t="s">
        <v>656</v>
      </c>
      <c r="D4" s="64" t="s">
        <v>483</v>
      </c>
      <c r="E4" s="65" t="s">
        <v>655</v>
      </c>
      <c r="F4" s="68" t="s">
        <v>371</v>
      </c>
      <c r="G4" s="646"/>
      <c r="H4" s="67" t="s">
        <v>654</v>
      </c>
      <c r="I4" s="64" t="s">
        <v>656</v>
      </c>
      <c r="J4" s="64" t="s">
        <v>483</v>
      </c>
      <c r="K4" s="65" t="s">
        <v>655</v>
      </c>
      <c r="L4" s="68" t="s">
        <v>371</v>
      </c>
    </row>
    <row r="5" spans="1:12" ht="13.5" thickBot="1">
      <c r="A5" s="641"/>
      <c r="B5" s="74" t="s">
        <v>653</v>
      </c>
      <c r="C5" s="75" t="s">
        <v>652</v>
      </c>
      <c r="D5" s="75" t="s">
        <v>652</v>
      </c>
      <c r="E5" s="76" t="s">
        <v>652</v>
      </c>
      <c r="F5" s="78" t="s">
        <v>652</v>
      </c>
      <c r="G5" s="77" t="s">
        <v>652</v>
      </c>
      <c r="H5" s="156" t="s">
        <v>653</v>
      </c>
      <c r="I5" s="75" t="s">
        <v>652</v>
      </c>
      <c r="J5" s="75" t="s">
        <v>652</v>
      </c>
      <c r="K5" s="76" t="s">
        <v>652</v>
      </c>
      <c r="L5" s="78" t="s">
        <v>652</v>
      </c>
    </row>
    <row r="6" spans="1:12" ht="12.75">
      <c r="A6" s="157" t="s">
        <v>150</v>
      </c>
      <c r="B6" s="128">
        <f>C6*4+D6*9+E6*4</f>
        <v>285.5</v>
      </c>
      <c r="C6" s="158">
        <v>9.2</v>
      </c>
      <c r="D6" s="158">
        <v>25.1</v>
      </c>
      <c r="E6" s="158">
        <v>5.7</v>
      </c>
      <c r="F6" s="317">
        <v>0</v>
      </c>
      <c r="G6" s="89">
        <v>5</v>
      </c>
      <c r="H6" s="160">
        <f aca="true" t="shared" si="0" ref="H6:L7">B6/100*$G6</f>
        <v>14.275</v>
      </c>
      <c r="I6" s="128">
        <f t="shared" si="0"/>
        <v>0.45999999999999996</v>
      </c>
      <c r="J6" s="128">
        <f t="shared" si="0"/>
        <v>1.255</v>
      </c>
      <c r="K6" s="279">
        <f t="shared" si="0"/>
        <v>0.28500000000000003</v>
      </c>
      <c r="L6" s="129">
        <f t="shared" si="0"/>
        <v>0</v>
      </c>
    </row>
    <row r="7" spans="1:12" ht="13.5" thickBot="1">
      <c r="A7" s="161" t="s">
        <v>740</v>
      </c>
      <c r="B7" s="98">
        <f>C7*4+D7*9+E7*4</f>
        <v>0</v>
      </c>
      <c r="C7" s="107"/>
      <c r="D7" s="107"/>
      <c r="E7" s="323"/>
      <c r="F7" s="324"/>
      <c r="G7" s="135">
        <v>250</v>
      </c>
      <c r="H7" s="162">
        <f t="shared" si="0"/>
        <v>0</v>
      </c>
      <c r="I7" s="130">
        <f t="shared" si="0"/>
        <v>0</v>
      </c>
      <c r="J7" s="130">
        <f t="shared" si="0"/>
        <v>0</v>
      </c>
      <c r="K7" s="320">
        <f t="shared" si="0"/>
        <v>0</v>
      </c>
      <c r="L7" s="282">
        <f t="shared" si="0"/>
        <v>0</v>
      </c>
    </row>
    <row r="8" spans="1:12" ht="13.5" thickBot="1">
      <c r="A8" s="118" t="s">
        <v>657</v>
      </c>
      <c r="B8" s="163">
        <f>H8/$G8*100</f>
        <v>5.598039215686275</v>
      </c>
      <c r="C8" s="164">
        <f>I8/$G8*100</f>
        <v>0.1803921568627451</v>
      </c>
      <c r="D8" s="164">
        <f>J8/$G8*100</f>
        <v>0.492156862745098</v>
      </c>
      <c r="E8" s="316">
        <f>K8/$G8*100</f>
        <v>0.11176470588235296</v>
      </c>
      <c r="F8" s="319">
        <f>L8/$G8*100</f>
        <v>0</v>
      </c>
      <c r="G8" s="119">
        <f aca="true" t="shared" si="1" ref="G8:L8">SUM(G6:G7)</f>
        <v>255</v>
      </c>
      <c r="H8" s="165">
        <f t="shared" si="1"/>
        <v>14.275</v>
      </c>
      <c r="I8" s="121">
        <f t="shared" si="1"/>
        <v>0.45999999999999996</v>
      </c>
      <c r="J8" s="121">
        <f t="shared" si="1"/>
        <v>1.255</v>
      </c>
      <c r="K8" s="321">
        <f t="shared" si="1"/>
        <v>0.28500000000000003</v>
      </c>
      <c r="L8" s="203">
        <f t="shared" si="1"/>
        <v>0</v>
      </c>
    </row>
    <row r="9" spans="1:12" ht="14.25" thickBot="1" thickTop="1">
      <c r="A9" s="204" t="s">
        <v>468</v>
      </c>
      <c r="B9" s="205">
        <f>H8/$H9</f>
        <v>14.275</v>
      </c>
      <c r="C9" s="206">
        <f>I8/$H9</f>
        <v>0.45999999999999996</v>
      </c>
      <c r="D9" s="206">
        <f>J8/$H9</f>
        <v>1.255</v>
      </c>
      <c r="E9" s="209">
        <f>K8/$H9</f>
        <v>0.28500000000000003</v>
      </c>
      <c r="F9" s="209">
        <f>L8/$H9</f>
        <v>0</v>
      </c>
      <c r="G9" s="210">
        <f>G8/H9</f>
        <v>255</v>
      </c>
      <c r="H9" s="211">
        <v>1</v>
      </c>
      <c r="I9" s="207" t="s">
        <v>469</v>
      </c>
      <c r="J9" s="208"/>
      <c r="K9" s="208"/>
      <c r="L9" s="322"/>
    </row>
    <row r="10" spans="1:12" ht="13.5" thickBot="1">
      <c r="A10" s="511"/>
      <c r="B10" s="512"/>
      <c r="C10" s="512"/>
      <c r="D10" s="512"/>
      <c r="E10" s="512"/>
      <c r="F10" s="512"/>
      <c r="G10" s="513"/>
      <c r="H10" s="510"/>
      <c r="I10" s="510"/>
      <c r="J10" s="510"/>
      <c r="K10" s="510"/>
      <c r="L10" s="512"/>
    </row>
    <row r="11" spans="1:12" ht="12.75">
      <c r="A11" s="639" t="s">
        <v>594</v>
      </c>
      <c r="B11" s="642" t="s">
        <v>649</v>
      </c>
      <c r="C11" s="643"/>
      <c r="D11" s="643"/>
      <c r="E11" s="643"/>
      <c r="F11" s="644"/>
      <c r="G11" s="645" t="s">
        <v>651</v>
      </c>
      <c r="H11" s="642" t="s">
        <v>650</v>
      </c>
      <c r="I11" s="647"/>
      <c r="J11" s="647"/>
      <c r="K11" s="647"/>
      <c r="L11" s="648"/>
    </row>
    <row r="12" spans="1:12" ht="12.75">
      <c r="A12" s="640"/>
      <c r="B12" s="63" t="s">
        <v>654</v>
      </c>
      <c r="C12" s="64" t="s">
        <v>656</v>
      </c>
      <c r="D12" s="64" t="s">
        <v>483</v>
      </c>
      <c r="E12" s="65" t="s">
        <v>655</v>
      </c>
      <c r="F12" s="68" t="s">
        <v>371</v>
      </c>
      <c r="G12" s="646"/>
      <c r="H12" s="67" t="s">
        <v>654</v>
      </c>
      <c r="I12" s="64" t="s">
        <v>656</v>
      </c>
      <c r="J12" s="64" t="s">
        <v>483</v>
      </c>
      <c r="K12" s="65" t="s">
        <v>655</v>
      </c>
      <c r="L12" s="68" t="s">
        <v>371</v>
      </c>
    </row>
    <row r="13" spans="1:12" ht="13.5" thickBot="1">
      <c r="A13" s="641"/>
      <c r="B13" s="74" t="s">
        <v>653</v>
      </c>
      <c r="C13" s="75" t="s">
        <v>652</v>
      </c>
      <c r="D13" s="75" t="s">
        <v>652</v>
      </c>
      <c r="E13" s="76" t="s">
        <v>652</v>
      </c>
      <c r="F13" s="78" t="s">
        <v>652</v>
      </c>
      <c r="G13" s="77" t="s">
        <v>652</v>
      </c>
      <c r="H13" s="156" t="s">
        <v>653</v>
      </c>
      <c r="I13" s="75" t="s">
        <v>652</v>
      </c>
      <c r="J13" s="75" t="s">
        <v>652</v>
      </c>
      <c r="K13" s="76" t="s">
        <v>652</v>
      </c>
      <c r="L13" s="78" t="s">
        <v>652</v>
      </c>
    </row>
    <row r="14" spans="1:12" ht="12.75">
      <c r="A14" s="157" t="s">
        <v>694</v>
      </c>
      <c r="B14" s="128">
        <f aca="true" t="shared" si="2" ref="B14:B23">C14*4+D14*9+E14*4</f>
        <v>33.4</v>
      </c>
      <c r="C14" s="158">
        <v>3.6</v>
      </c>
      <c r="D14" s="158">
        <v>0.2</v>
      </c>
      <c r="E14" s="159">
        <v>4.3</v>
      </c>
      <c r="F14" s="317">
        <v>3.2</v>
      </c>
      <c r="G14" s="89">
        <v>500</v>
      </c>
      <c r="H14" s="160">
        <f aca="true" t="shared" si="3" ref="H14:H24">B14/100*$G14</f>
        <v>166.99999999999997</v>
      </c>
      <c r="I14" s="128">
        <f aca="true" t="shared" si="4" ref="I14:I24">C14/100*$G14</f>
        <v>18.000000000000004</v>
      </c>
      <c r="J14" s="128">
        <f aca="true" t="shared" si="5" ref="J14:J24">D14/100*$G14</f>
        <v>1</v>
      </c>
      <c r="K14" s="279">
        <f aca="true" t="shared" si="6" ref="K14:K24">E14/100*$G14</f>
        <v>21.5</v>
      </c>
      <c r="L14" s="129">
        <f aca="true" t="shared" si="7" ref="L14:L24">F14/100*$G14</f>
        <v>16</v>
      </c>
    </row>
    <row r="15" spans="1:12" ht="12.75">
      <c r="A15" s="166" t="s">
        <v>1100</v>
      </c>
      <c r="B15" s="187">
        <f t="shared" si="2"/>
        <v>230.8</v>
      </c>
      <c r="C15" s="87">
        <v>12.5</v>
      </c>
      <c r="D15" s="87">
        <v>20</v>
      </c>
      <c r="E15" s="88">
        <v>0.2</v>
      </c>
      <c r="F15" s="318">
        <v>0</v>
      </c>
      <c r="G15" s="96">
        <v>200</v>
      </c>
      <c r="H15" s="188">
        <f t="shared" si="3"/>
        <v>461.6000000000001</v>
      </c>
      <c r="I15" s="187">
        <f t="shared" si="4"/>
        <v>25</v>
      </c>
      <c r="J15" s="187">
        <f t="shared" si="5"/>
        <v>40</v>
      </c>
      <c r="K15" s="325">
        <f t="shared" si="6"/>
        <v>0.4</v>
      </c>
      <c r="L15" s="282">
        <f t="shared" si="7"/>
        <v>0</v>
      </c>
    </row>
    <row r="16" spans="1:12" ht="12.75">
      <c r="A16" s="166" t="s">
        <v>1101</v>
      </c>
      <c r="B16" s="187">
        <f t="shared" si="2"/>
        <v>135.1</v>
      </c>
      <c r="C16" s="87">
        <v>6.8</v>
      </c>
      <c r="D16" s="87">
        <v>0.3</v>
      </c>
      <c r="E16" s="88">
        <v>26.3</v>
      </c>
      <c r="F16" s="318">
        <v>2.7</v>
      </c>
      <c r="G16" s="96">
        <v>15</v>
      </c>
      <c r="H16" s="188">
        <f t="shared" si="3"/>
        <v>20.265</v>
      </c>
      <c r="I16" s="187">
        <f t="shared" si="4"/>
        <v>1.02</v>
      </c>
      <c r="J16" s="187">
        <f t="shared" si="5"/>
        <v>0.045</v>
      </c>
      <c r="K16" s="325">
        <f t="shared" si="6"/>
        <v>3.9450000000000003</v>
      </c>
      <c r="L16" s="282">
        <f t="shared" si="7"/>
        <v>0.405</v>
      </c>
    </row>
    <row r="17" spans="1:12" ht="12.75">
      <c r="A17" s="166" t="s">
        <v>291</v>
      </c>
      <c r="B17" s="98">
        <f t="shared" si="2"/>
        <v>29.3</v>
      </c>
      <c r="C17" s="87">
        <v>1.2</v>
      </c>
      <c r="D17" s="87">
        <v>0.1</v>
      </c>
      <c r="E17" s="88">
        <v>5.9</v>
      </c>
      <c r="F17" s="318">
        <v>7.5</v>
      </c>
      <c r="G17" s="96">
        <v>70</v>
      </c>
      <c r="H17" s="162">
        <f t="shared" si="3"/>
        <v>20.509999999999998</v>
      </c>
      <c r="I17" s="130">
        <f t="shared" si="4"/>
        <v>0.84</v>
      </c>
      <c r="J17" s="130">
        <f t="shared" si="5"/>
        <v>0.07</v>
      </c>
      <c r="K17" s="320">
        <f t="shared" si="6"/>
        <v>4.13</v>
      </c>
      <c r="L17" s="282">
        <f t="shared" si="7"/>
        <v>5.25</v>
      </c>
    </row>
    <row r="18" spans="1:12" ht="12.75">
      <c r="A18" s="166" t="s">
        <v>441</v>
      </c>
      <c r="B18" s="98">
        <f t="shared" si="2"/>
        <v>86.3</v>
      </c>
      <c r="C18" s="87">
        <v>2.5</v>
      </c>
      <c r="D18" s="87">
        <v>0.3</v>
      </c>
      <c r="E18" s="88">
        <v>18.4</v>
      </c>
      <c r="F18" s="88">
        <v>3</v>
      </c>
      <c r="G18" s="96">
        <v>300</v>
      </c>
      <c r="H18" s="162">
        <f t="shared" si="3"/>
        <v>258.9</v>
      </c>
      <c r="I18" s="130">
        <f t="shared" si="4"/>
        <v>7.5</v>
      </c>
      <c r="J18" s="130">
        <f t="shared" si="5"/>
        <v>0.9</v>
      </c>
      <c r="K18" s="320">
        <f t="shared" si="6"/>
        <v>55.199999999999996</v>
      </c>
      <c r="L18" s="282">
        <f t="shared" si="7"/>
        <v>9</v>
      </c>
    </row>
    <row r="19" spans="1:12" ht="12.75">
      <c r="A19" s="166" t="s">
        <v>669</v>
      </c>
      <c r="B19" s="98">
        <f t="shared" si="2"/>
        <v>39.9</v>
      </c>
      <c r="C19" s="287">
        <v>1.2</v>
      </c>
      <c r="D19" s="287">
        <v>0.3</v>
      </c>
      <c r="E19" s="287">
        <v>8.1</v>
      </c>
      <c r="F19" s="287">
        <v>3</v>
      </c>
      <c r="G19" s="96">
        <v>140</v>
      </c>
      <c r="H19" s="162">
        <f t="shared" si="3"/>
        <v>55.85999999999999</v>
      </c>
      <c r="I19" s="130">
        <f t="shared" si="4"/>
        <v>1.68</v>
      </c>
      <c r="J19" s="130">
        <f t="shared" si="5"/>
        <v>0.42</v>
      </c>
      <c r="K19" s="320">
        <f t="shared" si="6"/>
        <v>11.34</v>
      </c>
      <c r="L19" s="282">
        <f t="shared" si="7"/>
        <v>4.2</v>
      </c>
    </row>
    <row r="20" spans="1:12" ht="12.75">
      <c r="A20" s="166" t="s">
        <v>752</v>
      </c>
      <c r="B20" s="98">
        <f t="shared" si="2"/>
        <v>39.800000000000004</v>
      </c>
      <c r="C20" s="290">
        <v>1.2</v>
      </c>
      <c r="D20" s="290">
        <v>0.2</v>
      </c>
      <c r="E20" s="505">
        <v>8.3</v>
      </c>
      <c r="F20" s="505">
        <v>2</v>
      </c>
      <c r="G20" s="96">
        <v>100</v>
      </c>
      <c r="H20" s="162">
        <f t="shared" si="3"/>
        <v>39.800000000000004</v>
      </c>
      <c r="I20" s="130">
        <f t="shared" si="4"/>
        <v>1.2</v>
      </c>
      <c r="J20" s="130">
        <f t="shared" si="5"/>
        <v>0.2</v>
      </c>
      <c r="K20" s="320">
        <f t="shared" si="6"/>
        <v>8.3</v>
      </c>
      <c r="L20" s="282">
        <f t="shared" si="7"/>
        <v>2</v>
      </c>
    </row>
    <row r="21" spans="1:12" ht="12.75">
      <c r="A21" s="166" t="s">
        <v>363</v>
      </c>
      <c r="B21" s="98">
        <f t="shared" si="2"/>
        <v>899.1</v>
      </c>
      <c r="C21" s="290">
        <v>0</v>
      </c>
      <c r="D21" s="290">
        <v>99.9</v>
      </c>
      <c r="E21" s="505">
        <v>0</v>
      </c>
      <c r="F21" s="505">
        <v>0</v>
      </c>
      <c r="G21" s="96">
        <v>16</v>
      </c>
      <c r="H21" s="162">
        <f t="shared" si="3"/>
        <v>143.856</v>
      </c>
      <c r="I21" s="130">
        <f t="shared" si="4"/>
        <v>0</v>
      </c>
      <c r="J21" s="130">
        <f t="shared" si="5"/>
        <v>15.984000000000002</v>
      </c>
      <c r="K21" s="320">
        <f t="shared" si="6"/>
        <v>0</v>
      </c>
      <c r="L21" s="282">
        <f t="shared" si="7"/>
        <v>0</v>
      </c>
    </row>
    <row r="22" spans="1:12" ht="12.75">
      <c r="A22" s="166" t="s">
        <v>364</v>
      </c>
      <c r="B22" s="98">
        <f t="shared" si="2"/>
        <v>353.9</v>
      </c>
      <c r="C22" s="290">
        <v>11.7</v>
      </c>
      <c r="D22" s="290">
        <v>2.7</v>
      </c>
      <c r="E22" s="505">
        <v>70.7</v>
      </c>
      <c r="F22" s="505">
        <v>12.8</v>
      </c>
      <c r="G22" s="96">
        <v>15</v>
      </c>
      <c r="H22" s="162">
        <f t="shared" si="3"/>
        <v>53.084999999999994</v>
      </c>
      <c r="I22" s="130">
        <f t="shared" si="4"/>
        <v>1.755</v>
      </c>
      <c r="J22" s="130">
        <f t="shared" si="5"/>
        <v>0.405</v>
      </c>
      <c r="K22" s="320">
        <f t="shared" si="6"/>
        <v>10.605</v>
      </c>
      <c r="L22" s="282">
        <f t="shared" si="7"/>
        <v>1.92</v>
      </c>
    </row>
    <row r="23" spans="1:12" ht="12.75">
      <c r="A23" s="166" t="s">
        <v>1099</v>
      </c>
      <c r="B23" s="98">
        <f t="shared" si="2"/>
        <v>0</v>
      </c>
      <c r="C23" s="87"/>
      <c r="D23" s="87"/>
      <c r="E23" s="88"/>
      <c r="F23" s="318"/>
      <c r="G23" s="96"/>
      <c r="H23" s="162">
        <f t="shared" si="3"/>
        <v>0</v>
      </c>
      <c r="I23" s="130">
        <f t="shared" si="4"/>
        <v>0</v>
      </c>
      <c r="J23" s="130">
        <f t="shared" si="5"/>
        <v>0</v>
      </c>
      <c r="K23" s="320">
        <f t="shared" si="6"/>
        <v>0</v>
      </c>
      <c r="L23" s="282">
        <f t="shared" si="7"/>
        <v>0</v>
      </c>
    </row>
    <row r="24" spans="1:12" ht="13.5" thickBot="1">
      <c r="A24" s="161" t="s">
        <v>740</v>
      </c>
      <c r="B24" s="98">
        <f>C24*4+D24*9+E24*4</f>
        <v>0</v>
      </c>
      <c r="C24" s="107"/>
      <c r="D24" s="107"/>
      <c r="E24" s="108"/>
      <c r="F24" s="286"/>
      <c r="G24" s="135">
        <v>2000</v>
      </c>
      <c r="H24" s="162">
        <f t="shared" si="3"/>
        <v>0</v>
      </c>
      <c r="I24" s="130">
        <f t="shared" si="4"/>
        <v>0</v>
      </c>
      <c r="J24" s="130">
        <f t="shared" si="5"/>
        <v>0</v>
      </c>
      <c r="K24" s="320">
        <f t="shared" si="6"/>
        <v>0</v>
      </c>
      <c r="L24" s="282">
        <f t="shared" si="7"/>
        <v>0</v>
      </c>
    </row>
    <row r="25" spans="1:12" ht="13.5" thickBot="1">
      <c r="A25" s="118" t="s">
        <v>657</v>
      </c>
      <c r="B25" s="163">
        <f>H25/$G25*100</f>
        <v>36.37890345649583</v>
      </c>
      <c r="C25" s="164">
        <f>I25/$G25*100</f>
        <v>1.6983015494636475</v>
      </c>
      <c r="D25" s="164">
        <f>J25/$G25*100</f>
        <v>1.7587604290822412</v>
      </c>
      <c r="E25" s="316">
        <f>K25/$G25*100</f>
        <v>3.4392133492252683</v>
      </c>
      <c r="F25" s="319">
        <f>L25/$G25*100</f>
        <v>1.155393325387366</v>
      </c>
      <c r="G25" s="119">
        <f aca="true" t="shared" si="8" ref="G25:L25">SUM(G14:G24)</f>
        <v>3356</v>
      </c>
      <c r="H25" s="165">
        <f t="shared" si="8"/>
        <v>1220.876</v>
      </c>
      <c r="I25" s="121">
        <f t="shared" si="8"/>
        <v>56.99500000000001</v>
      </c>
      <c r="J25" s="121">
        <f t="shared" si="8"/>
        <v>59.02400000000001</v>
      </c>
      <c r="K25" s="321">
        <f t="shared" si="8"/>
        <v>115.42</v>
      </c>
      <c r="L25" s="203">
        <f t="shared" si="8"/>
        <v>38.775000000000006</v>
      </c>
    </row>
    <row r="26" spans="1:12" ht="14.25" thickBot="1" thickTop="1">
      <c r="A26" s="204" t="s">
        <v>468</v>
      </c>
      <c r="B26" s="205">
        <f>H25/$H26</f>
        <v>122.0876</v>
      </c>
      <c r="C26" s="206">
        <f>I25/$H26</f>
        <v>5.699500000000001</v>
      </c>
      <c r="D26" s="206">
        <f>J25/$H26</f>
        <v>5.902400000000001</v>
      </c>
      <c r="E26" s="209">
        <f>K25/$H26</f>
        <v>11.542</v>
      </c>
      <c r="F26" s="209">
        <f>L25/$H26</f>
        <v>3.8775000000000004</v>
      </c>
      <c r="G26" s="210">
        <f>G25/$H26</f>
        <v>335.6</v>
      </c>
      <c r="H26" s="211">
        <v>10</v>
      </c>
      <c r="I26" s="207" t="s">
        <v>469</v>
      </c>
      <c r="J26" s="208"/>
      <c r="K26" s="208"/>
      <c r="L26" s="322"/>
    </row>
    <row r="27" spans="1:12" ht="14.25" thickBot="1" thickTop="1">
      <c r="A27" s="204" t="s">
        <v>412</v>
      </c>
      <c r="B27" s="205" t="e">
        <f>H25/$H27</f>
        <v>#DIV/0!</v>
      </c>
      <c r="C27" s="206" t="e">
        <f>I25/$H27</f>
        <v>#DIV/0!</v>
      </c>
      <c r="D27" s="206" t="e">
        <f>J25/$H27</f>
        <v>#DIV/0!</v>
      </c>
      <c r="E27" s="209" t="e">
        <f>K25/$H27</f>
        <v>#DIV/0!</v>
      </c>
      <c r="F27" s="209" t="e">
        <f>L25/$H27</f>
        <v>#DIV/0!</v>
      </c>
      <c r="G27" s="210" t="e">
        <f>G25/$H27</f>
        <v>#DIV/0!</v>
      </c>
      <c r="H27" s="211"/>
      <c r="I27" s="207" t="s">
        <v>413</v>
      </c>
      <c r="J27" s="208"/>
      <c r="K27" s="208"/>
      <c r="L27" s="322"/>
    </row>
    <row r="28" spans="1:12" ht="13.5" thickBot="1">
      <c r="A28" s="511"/>
      <c r="B28" s="512"/>
      <c r="C28" s="512"/>
      <c r="D28" s="512"/>
      <c r="E28" s="512"/>
      <c r="F28" s="512"/>
      <c r="G28" s="513"/>
      <c r="H28" s="510"/>
      <c r="I28" s="510"/>
      <c r="J28" s="510"/>
      <c r="K28" s="510"/>
      <c r="L28" s="512"/>
    </row>
    <row r="29" spans="1:12" ht="12.75">
      <c r="A29" s="639" t="s">
        <v>604</v>
      </c>
      <c r="B29" s="642" t="s">
        <v>649</v>
      </c>
      <c r="C29" s="643"/>
      <c r="D29" s="643"/>
      <c r="E29" s="643"/>
      <c r="F29" s="644"/>
      <c r="G29" s="645" t="s">
        <v>651</v>
      </c>
      <c r="H29" s="642" t="s">
        <v>650</v>
      </c>
      <c r="I29" s="647"/>
      <c r="J29" s="647"/>
      <c r="K29" s="647"/>
      <c r="L29" s="648"/>
    </row>
    <row r="30" spans="1:12" ht="12.75">
      <c r="A30" s="640"/>
      <c r="B30" s="63" t="s">
        <v>654</v>
      </c>
      <c r="C30" s="64" t="s">
        <v>656</v>
      </c>
      <c r="D30" s="64" t="s">
        <v>483</v>
      </c>
      <c r="E30" s="65" t="s">
        <v>655</v>
      </c>
      <c r="F30" s="68" t="s">
        <v>371</v>
      </c>
      <c r="G30" s="646"/>
      <c r="H30" s="67" t="s">
        <v>654</v>
      </c>
      <c r="I30" s="64" t="s">
        <v>656</v>
      </c>
      <c r="J30" s="64" t="s">
        <v>483</v>
      </c>
      <c r="K30" s="65" t="s">
        <v>655</v>
      </c>
      <c r="L30" s="68" t="s">
        <v>371</v>
      </c>
    </row>
    <row r="31" spans="1:12" ht="13.5" thickBot="1">
      <c r="A31" s="641"/>
      <c r="B31" s="74" t="s">
        <v>653</v>
      </c>
      <c r="C31" s="75" t="s">
        <v>652</v>
      </c>
      <c r="D31" s="75" t="s">
        <v>652</v>
      </c>
      <c r="E31" s="76" t="s">
        <v>652</v>
      </c>
      <c r="F31" s="78" t="s">
        <v>652</v>
      </c>
      <c r="G31" s="77" t="s">
        <v>652</v>
      </c>
      <c r="H31" s="156" t="s">
        <v>653</v>
      </c>
      <c r="I31" s="75" t="s">
        <v>652</v>
      </c>
      <c r="J31" s="75" t="s">
        <v>652</v>
      </c>
      <c r="K31" s="76" t="s">
        <v>652</v>
      </c>
      <c r="L31" s="78" t="s">
        <v>652</v>
      </c>
    </row>
    <row r="32" spans="1:12" ht="12.75">
      <c r="A32" s="157" t="s">
        <v>693</v>
      </c>
      <c r="B32" s="128">
        <f aca="true" t="shared" si="9" ref="B32:B43">C32*4+D32*9+E32*4</f>
        <v>27.9</v>
      </c>
      <c r="C32" s="158">
        <v>2.4</v>
      </c>
      <c r="D32" s="158">
        <v>0.3</v>
      </c>
      <c r="E32" s="159">
        <v>3.9</v>
      </c>
      <c r="F32" s="317">
        <v>2.3</v>
      </c>
      <c r="G32" s="89">
        <v>900</v>
      </c>
      <c r="H32" s="160">
        <f aca="true" t="shared" si="10" ref="H32:L38">B32/100*$G32</f>
        <v>251.09999999999997</v>
      </c>
      <c r="I32" s="128">
        <f t="shared" si="10"/>
        <v>21.6</v>
      </c>
      <c r="J32" s="128">
        <f t="shared" si="10"/>
        <v>2.7</v>
      </c>
      <c r="K32" s="279">
        <f t="shared" si="10"/>
        <v>35.1</v>
      </c>
      <c r="L32" s="129">
        <f t="shared" si="10"/>
        <v>20.7</v>
      </c>
    </row>
    <row r="33" spans="1:12" ht="12.75">
      <c r="A33" s="166" t="s">
        <v>291</v>
      </c>
      <c r="B33" s="98">
        <f t="shared" si="9"/>
        <v>29.3</v>
      </c>
      <c r="C33" s="87">
        <v>1.2</v>
      </c>
      <c r="D33" s="87">
        <v>0.1</v>
      </c>
      <c r="E33" s="88">
        <v>5.9</v>
      </c>
      <c r="F33" s="318">
        <v>7.5</v>
      </c>
      <c r="G33" s="96">
        <v>70</v>
      </c>
      <c r="H33" s="162">
        <f t="shared" si="10"/>
        <v>20.509999999999998</v>
      </c>
      <c r="I33" s="130">
        <f t="shared" si="10"/>
        <v>0.84</v>
      </c>
      <c r="J33" s="130">
        <f t="shared" si="10"/>
        <v>0.07</v>
      </c>
      <c r="K33" s="320">
        <f t="shared" si="10"/>
        <v>4.13</v>
      </c>
      <c r="L33" s="282">
        <f t="shared" si="10"/>
        <v>5.25</v>
      </c>
    </row>
    <row r="34" spans="1:12" ht="12.75">
      <c r="A34" s="166" t="s">
        <v>669</v>
      </c>
      <c r="B34" s="98">
        <f t="shared" si="9"/>
        <v>39.9</v>
      </c>
      <c r="C34" s="287">
        <v>1.2</v>
      </c>
      <c r="D34" s="287">
        <v>0.3</v>
      </c>
      <c r="E34" s="287">
        <v>8.1</v>
      </c>
      <c r="F34" s="287">
        <v>3</v>
      </c>
      <c r="G34" s="96">
        <v>140</v>
      </c>
      <c r="H34" s="162">
        <f t="shared" si="10"/>
        <v>55.85999999999999</v>
      </c>
      <c r="I34" s="130">
        <f t="shared" si="10"/>
        <v>1.68</v>
      </c>
      <c r="J34" s="130">
        <f t="shared" si="10"/>
        <v>0.42</v>
      </c>
      <c r="K34" s="320">
        <f t="shared" si="10"/>
        <v>11.34</v>
      </c>
      <c r="L34" s="282">
        <f t="shared" si="10"/>
        <v>4.2</v>
      </c>
    </row>
    <row r="35" spans="1:12" ht="12.75">
      <c r="A35" s="166" t="s">
        <v>752</v>
      </c>
      <c r="B35" s="98">
        <f t="shared" si="9"/>
        <v>39.800000000000004</v>
      </c>
      <c r="C35" s="290">
        <v>1.2</v>
      </c>
      <c r="D35" s="290">
        <v>0.2</v>
      </c>
      <c r="E35" s="505">
        <v>8.3</v>
      </c>
      <c r="F35" s="505">
        <v>2</v>
      </c>
      <c r="G35" s="96">
        <v>70</v>
      </c>
      <c r="H35" s="162">
        <f t="shared" si="10"/>
        <v>27.860000000000003</v>
      </c>
      <c r="I35" s="130">
        <f t="shared" si="10"/>
        <v>0.84</v>
      </c>
      <c r="J35" s="130">
        <f t="shared" si="10"/>
        <v>0.14</v>
      </c>
      <c r="K35" s="320">
        <f t="shared" si="10"/>
        <v>5.8100000000000005</v>
      </c>
      <c r="L35" s="282">
        <f t="shared" si="10"/>
        <v>1.4000000000000001</v>
      </c>
    </row>
    <row r="36" spans="1:12" ht="12.75">
      <c r="A36" s="166" t="s">
        <v>363</v>
      </c>
      <c r="B36" s="98">
        <f t="shared" si="9"/>
        <v>899.1</v>
      </c>
      <c r="C36" s="290">
        <v>0</v>
      </c>
      <c r="D36" s="290">
        <v>99.9</v>
      </c>
      <c r="E36" s="505">
        <v>0</v>
      </c>
      <c r="F36" s="505">
        <v>0</v>
      </c>
      <c r="G36" s="96">
        <v>16</v>
      </c>
      <c r="H36" s="162">
        <f t="shared" si="10"/>
        <v>143.856</v>
      </c>
      <c r="I36" s="130">
        <f t="shared" si="10"/>
        <v>0</v>
      </c>
      <c r="J36" s="130">
        <f t="shared" si="10"/>
        <v>15.984000000000002</v>
      </c>
      <c r="K36" s="320">
        <f t="shared" si="10"/>
        <v>0</v>
      </c>
      <c r="L36" s="282">
        <f t="shared" si="10"/>
        <v>0</v>
      </c>
    </row>
    <row r="37" spans="1:12" ht="12.75">
      <c r="A37" s="166" t="s">
        <v>364</v>
      </c>
      <c r="B37" s="98">
        <f t="shared" si="9"/>
        <v>353.9</v>
      </c>
      <c r="C37" s="290">
        <v>11.7</v>
      </c>
      <c r="D37" s="290">
        <v>2.7</v>
      </c>
      <c r="E37" s="505">
        <v>70.7</v>
      </c>
      <c r="F37" s="505">
        <v>12.8</v>
      </c>
      <c r="G37" s="96">
        <v>15</v>
      </c>
      <c r="H37" s="162">
        <f t="shared" si="10"/>
        <v>53.084999999999994</v>
      </c>
      <c r="I37" s="130">
        <f t="shared" si="10"/>
        <v>1.755</v>
      </c>
      <c r="J37" s="130">
        <f t="shared" si="10"/>
        <v>0.405</v>
      </c>
      <c r="K37" s="320">
        <f t="shared" si="10"/>
        <v>10.605</v>
      </c>
      <c r="L37" s="282">
        <f t="shared" si="10"/>
        <v>1.92</v>
      </c>
    </row>
    <row r="38" spans="1:12" ht="12.75">
      <c r="A38" s="166" t="s">
        <v>365</v>
      </c>
      <c r="B38" s="98">
        <f t="shared" si="9"/>
        <v>0</v>
      </c>
      <c r="C38" s="87"/>
      <c r="D38" s="87"/>
      <c r="E38" s="88"/>
      <c r="F38" s="318"/>
      <c r="G38" s="96"/>
      <c r="H38" s="162">
        <f t="shared" si="10"/>
        <v>0</v>
      </c>
      <c r="I38" s="130">
        <f t="shared" si="10"/>
        <v>0</v>
      </c>
      <c r="J38" s="130">
        <f t="shared" si="10"/>
        <v>0</v>
      </c>
      <c r="K38" s="320">
        <f t="shared" si="10"/>
        <v>0</v>
      </c>
      <c r="L38" s="282">
        <f t="shared" si="10"/>
        <v>0</v>
      </c>
    </row>
    <row r="39" spans="1:12" ht="12.75">
      <c r="A39" s="166" t="s">
        <v>367</v>
      </c>
      <c r="B39" s="98"/>
      <c r="C39" s="87"/>
      <c r="D39" s="87"/>
      <c r="E39" s="88"/>
      <c r="F39" s="318"/>
      <c r="G39" s="96"/>
      <c r="H39" s="162"/>
      <c r="I39" s="130"/>
      <c r="J39" s="130"/>
      <c r="K39" s="320"/>
      <c r="L39" s="282"/>
    </row>
    <row r="40" spans="1:12" ht="12.75">
      <c r="A40" s="166" t="s">
        <v>443</v>
      </c>
      <c r="B40" s="98">
        <f t="shared" si="9"/>
        <v>165</v>
      </c>
      <c r="C40" s="290">
        <v>13.5</v>
      </c>
      <c r="D40" s="290">
        <v>12</v>
      </c>
      <c r="E40" s="290">
        <v>0.75</v>
      </c>
      <c r="F40" s="290">
        <v>0</v>
      </c>
      <c r="G40" s="96">
        <v>50</v>
      </c>
      <c r="H40" s="162">
        <f aca="true" t="shared" si="11" ref="H40:L43">B40/100*$G40</f>
        <v>82.5</v>
      </c>
      <c r="I40" s="130">
        <f t="shared" si="11"/>
        <v>6.75</v>
      </c>
      <c r="J40" s="130">
        <f t="shared" si="11"/>
        <v>6</v>
      </c>
      <c r="K40" s="320">
        <f t="shared" si="11"/>
        <v>0.375</v>
      </c>
      <c r="L40" s="282">
        <f t="shared" si="11"/>
        <v>0</v>
      </c>
    </row>
    <row r="41" spans="1:12" ht="12.75">
      <c r="A41" s="166" t="s">
        <v>366</v>
      </c>
      <c r="B41" s="98">
        <f t="shared" si="9"/>
        <v>330.59999999999997</v>
      </c>
      <c r="C41" s="87">
        <v>9.8</v>
      </c>
      <c r="D41" s="87">
        <v>1</v>
      </c>
      <c r="E41" s="88">
        <v>70.6</v>
      </c>
      <c r="F41" s="318">
        <v>3.2</v>
      </c>
      <c r="G41" s="96">
        <v>30</v>
      </c>
      <c r="H41" s="162">
        <f t="shared" si="11"/>
        <v>99.17999999999999</v>
      </c>
      <c r="I41" s="130">
        <f t="shared" si="11"/>
        <v>2.94</v>
      </c>
      <c r="J41" s="130">
        <f t="shared" si="11"/>
        <v>0.3</v>
      </c>
      <c r="K41" s="320">
        <f t="shared" si="11"/>
        <v>21.18</v>
      </c>
      <c r="L41" s="282">
        <f t="shared" si="11"/>
        <v>0.96</v>
      </c>
    </row>
    <row r="42" spans="1:12" ht="12.75">
      <c r="A42" s="166" t="s">
        <v>821</v>
      </c>
      <c r="B42" s="98">
        <f t="shared" si="9"/>
        <v>432.4</v>
      </c>
      <c r="C42" s="87">
        <v>0</v>
      </c>
      <c r="D42" s="87">
        <v>48</v>
      </c>
      <c r="E42" s="88">
        <v>0.1</v>
      </c>
      <c r="F42" s="318">
        <v>0</v>
      </c>
      <c r="G42" s="96">
        <v>7</v>
      </c>
      <c r="H42" s="162">
        <f t="shared" si="11"/>
        <v>30.268</v>
      </c>
      <c r="I42" s="130">
        <f t="shared" si="11"/>
        <v>0</v>
      </c>
      <c r="J42" s="130">
        <f t="shared" si="11"/>
        <v>3.36</v>
      </c>
      <c r="K42" s="320">
        <f t="shared" si="11"/>
        <v>0.007</v>
      </c>
      <c r="L42" s="282">
        <f t="shared" si="11"/>
        <v>0</v>
      </c>
    </row>
    <row r="43" spans="1:12" ht="13.5" thickBot="1">
      <c r="A43" s="161" t="s">
        <v>740</v>
      </c>
      <c r="B43" s="98">
        <f t="shared" si="9"/>
        <v>0</v>
      </c>
      <c r="C43" s="107"/>
      <c r="D43" s="107"/>
      <c r="E43" s="108"/>
      <c r="F43" s="286"/>
      <c r="G43" s="135">
        <v>2000</v>
      </c>
      <c r="H43" s="162">
        <f t="shared" si="11"/>
        <v>0</v>
      </c>
      <c r="I43" s="130">
        <f t="shared" si="11"/>
        <v>0</v>
      </c>
      <c r="J43" s="130">
        <f t="shared" si="11"/>
        <v>0</v>
      </c>
      <c r="K43" s="320">
        <f t="shared" si="11"/>
        <v>0</v>
      </c>
      <c r="L43" s="282">
        <f t="shared" si="11"/>
        <v>0</v>
      </c>
    </row>
    <row r="44" spans="1:12" ht="13.5" thickBot="1">
      <c r="A44" s="118" t="s">
        <v>657</v>
      </c>
      <c r="B44" s="163">
        <f>H44/$G44*100</f>
        <v>23.172195269860516</v>
      </c>
      <c r="C44" s="164">
        <f>I44/$G44*100</f>
        <v>1.1038508186779867</v>
      </c>
      <c r="D44" s="164">
        <f>J44/$G44*100</f>
        <v>0.8908126137052761</v>
      </c>
      <c r="E44" s="316">
        <f>K44/$G44*100</f>
        <v>2.6848696179502736</v>
      </c>
      <c r="F44" s="319">
        <f>L44/$G44*100</f>
        <v>1.0439660400242572</v>
      </c>
      <c r="G44" s="119">
        <f aca="true" t="shared" si="12" ref="G44:L44">SUM(G32:G43)</f>
        <v>3298</v>
      </c>
      <c r="H44" s="165">
        <f t="shared" si="12"/>
        <v>764.2189999999999</v>
      </c>
      <c r="I44" s="121">
        <f t="shared" si="12"/>
        <v>36.405</v>
      </c>
      <c r="J44" s="121">
        <f t="shared" si="12"/>
        <v>29.379</v>
      </c>
      <c r="K44" s="321">
        <f t="shared" si="12"/>
        <v>88.54700000000003</v>
      </c>
      <c r="L44" s="203">
        <f t="shared" si="12"/>
        <v>34.43</v>
      </c>
    </row>
    <row r="45" spans="1:12" ht="14.25" thickBot="1" thickTop="1">
      <c r="A45" s="204" t="s">
        <v>468</v>
      </c>
      <c r="B45" s="205">
        <f>H44/$H45</f>
        <v>84.91322222222222</v>
      </c>
      <c r="C45" s="206">
        <f>I44/$H45</f>
        <v>4.045</v>
      </c>
      <c r="D45" s="206">
        <f>J44/$H45</f>
        <v>3.2643333333333335</v>
      </c>
      <c r="E45" s="209">
        <f>K44/$H45</f>
        <v>9.838555555555558</v>
      </c>
      <c r="F45" s="209">
        <f>L44/$H45</f>
        <v>3.8255555555555554</v>
      </c>
      <c r="G45" s="210">
        <f>G44/$H45</f>
        <v>366.44444444444446</v>
      </c>
      <c r="H45" s="211">
        <v>9</v>
      </c>
      <c r="I45" s="207" t="s">
        <v>469</v>
      </c>
      <c r="J45" s="208"/>
      <c r="K45" s="208"/>
      <c r="L45" s="322"/>
    </row>
    <row r="46" spans="1:12" ht="14.25" thickBot="1" thickTop="1">
      <c r="A46" s="204" t="s">
        <v>412</v>
      </c>
      <c r="B46" s="205" t="e">
        <f>H44/$H46</f>
        <v>#DIV/0!</v>
      </c>
      <c r="C46" s="206" t="e">
        <f>I44/$H46</f>
        <v>#DIV/0!</v>
      </c>
      <c r="D46" s="206" t="e">
        <f>J44/$H46</f>
        <v>#DIV/0!</v>
      </c>
      <c r="E46" s="209" t="e">
        <f>K44/$H46</f>
        <v>#DIV/0!</v>
      </c>
      <c r="F46" s="209" t="e">
        <f>L44/$H46</f>
        <v>#DIV/0!</v>
      </c>
      <c r="G46" s="210" t="e">
        <f>G44/$H46</f>
        <v>#DIV/0!</v>
      </c>
      <c r="H46" s="211"/>
      <c r="I46" s="207" t="s">
        <v>413</v>
      </c>
      <c r="J46" s="208"/>
      <c r="K46" s="208"/>
      <c r="L46" s="322"/>
    </row>
    <row r="47" ht="13.5" thickBot="1"/>
    <row r="48" spans="1:12" ht="12.75">
      <c r="A48" s="649" t="s">
        <v>461</v>
      </c>
      <c r="B48" s="642" t="s">
        <v>649</v>
      </c>
      <c r="C48" s="643"/>
      <c r="D48" s="643"/>
      <c r="E48" s="643"/>
      <c r="F48" s="644"/>
      <c r="G48" s="645" t="s">
        <v>651</v>
      </c>
      <c r="H48" s="642" t="s">
        <v>650</v>
      </c>
      <c r="I48" s="647"/>
      <c r="J48" s="647"/>
      <c r="K48" s="647"/>
      <c r="L48" s="648"/>
    </row>
    <row r="49" spans="1:12" ht="12.75">
      <c r="A49" s="650"/>
      <c r="B49" s="63" t="s">
        <v>654</v>
      </c>
      <c r="C49" s="64" t="s">
        <v>656</v>
      </c>
      <c r="D49" s="64" t="s">
        <v>483</v>
      </c>
      <c r="E49" s="65" t="s">
        <v>655</v>
      </c>
      <c r="F49" s="68" t="s">
        <v>371</v>
      </c>
      <c r="G49" s="646"/>
      <c r="H49" s="67" t="s">
        <v>654</v>
      </c>
      <c r="I49" s="64" t="s">
        <v>656</v>
      </c>
      <c r="J49" s="64" t="s">
        <v>483</v>
      </c>
      <c r="K49" s="65" t="s">
        <v>655</v>
      </c>
      <c r="L49" s="68" t="s">
        <v>371</v>
      </c>
    </row>
    <row r="50" spans="1:12" ht="13.5" thickBot="1">
      <c r="A50" s="651"/>
      <c r="B50" s="74" t="s">
        <v>653</v>
      </c>
      <c r="C50" s="75" t="s">
        <v>652</v>
      </c>
      <c r="D50" s="75" t="s">
        <v>652</v>
      </c>
      <c r="E50" s="76" t="s">
        <v>652</v>
      </c>
      <c r="F50" s="78" t="s">
        <v>652</v>
      </c>
      <c r="G50" s="77" t="s">
        <v>652</v>
      </c>
      <c r="H50" s="156" t="s">
        <v>653</v>
      </c>
      <c r="I50" s="75" t="s">
        <v>652</v>
      </c>
      <c r="J50" s="75" t="s">
        <v>652</v>
      </c>
      <c r="K50" s="76" t="s">
        <v>652</v>
      </c>
      <c r="L50" s="78" t="s">
        <v>652</v>
      </c>
    </row>
    <row r="51" spans="1:12" ht="12.75">
      <c r="A51" s="157" t="s">
        <v>668</v>
      </c>
      <c r="B51" s="128">
        <f aca="true" t="shared" si="13" ref="B51:B57">C51*4+D51*9+E51*4</f>
        <v>333.1</v>
      </c>
      <c r="C51" s="158">
        <v>26</v>
      </c>
      <c r="D51" s="158">
        <v>1.9</v>
      </c>
      <c r="E51" s="158">
        <v>53</v>
      </c>
      <c r="F51" s="317">
        <v>4</v>
      </c>
      <c r="G51" s="89">
        <v>250</v>
      </c>
      <c r="H51" s="160">
        <f aca="true" t="shared" si="14" ref="H51:L57">B51/100*$G51</f>
        <v>832.7500000000001</v>
      </c>
      <c r="I51" s="128">
        <f t="shared" si="14"/>
        <v>65</v>
      </c>
      <c r="J51" s="128">
        <f t="shared" si="14"/>
        <v>4.75</v>
      </c>
      <c r="K51" s="279">
        <f t="shared" si="14"/>
        <v>132.5</v>
      </c>
      <c r="L51" s="129">
        <f t="shared" si="14"/>
        <v>10</v>
      </c>
    </row>
    <row r="52" spans="1:12" ht="12.75">
      <c r="A52" s="166" t="s">
        <v>466</v>
      </c>
      <c r="B52" s="98">
        <f t="shared" si="13"/>
        <v>10.5</v>
      </c>
      <c r="C52" s="87">
        <v>1.2</v>
      </c>
      <c r="D52" s="87">
        <v>0.1</v>
      </c>
      <c r="E52" s="87">
        <v>1.2</v>
      </c>
      <c r="F52" s="318">
        <v>7.5</v>
      </c>
      <c r="G52" s="96">
        <v>100</v>
      </c>
      <c r="H52" s="162">
        <f t="shared" si="14"/>
        <v>10.5</v>
      </c>
      <c r="I52" s="130">
        <f t="shared" si="14"/>
        <v>1.2</v>
      </c>
      <c r="J52" s="130">
        <f t="shared" si="14"/>
        <v>0.1</v>
      </c>
      <c r="K52" s="320">
        <f t="shared" si="14"/>
        <v>1.2</v>
      </c>
      <c r="L52" s="282">
        <f t="shared" si="14"/>
        <v>7.5</v>
      </c>
    </row>
    <row r="53" spans="1:12" ht="12.75">
      <c r="A53" s="166" t="s">
        <v>752</v>
      </c>
      <c r="B53" s="98">
        <f t="shared" si="13"/>
        <v>39.800000000000004</v>
      </c>
      <c r="C53" s="87">
        <v>1.2</v>
      </c>
      <c r="D53" s="87">
        <v>0.2</v>
      </c>
      <c r="E53" s="87">
        <v>8.3</v>
      </c>
      <c r="F53" s="318">
        <v>2</v>
      </c>
      <c r="G53" s="96">
        <v>100</v>
      </c>
      <c r="H53" s="162">
        <f t="shared" si="14"/>
        <v>39.800000000000004</v>
      </c>
      <c r="I53" s="130">
        <f t="shared" si="14"/>
        <v>1.2</v>
      </c>
      <c r="J53" s="130">
        <f t="shared" si="14"/>
        <v>0.2</v>
      </c>
      <c r="K53" s="320">
        <f t="shared" si="14"/>
        <v>8.3</v>
      </c>
      <c r="L53" s="282">
        <f t="shared" si="14"/>
        <v>2</v>
      </c>
    </row>
    <row r="54" spans="1:12" ht="12.75">
      <c r="A54" s="166" t="s">
        <v>739</v>
      </c>
      <c r="B54" s="98">
        <f t="shared" si="13"/>
        <v>897.7</v>
      </c>
      <c r="C54" s="87">
        <v>0.1</v>
      </c>
      <c r="D54" s="87">
        <v>99.7</v>
      </c>
      <c r="E54" s="87">
        <v>0</v>
      </c>
      <c r="F54" s="318">
        <v>0</v>
      </c>
      <c r="G54" s="96">
        <v>20</v>
      </c>
      <c r="H54" s="162">
        <f t="shared" si="14"/>
        <v>179.54000000000002</v>
      </c>
      <c r="I54" s="130">
        <f t="shared" si="14"/>
        <v>0.02</v>
      </c>
      <c r="J54" s="130">
        <f t="shared" si="14"/>
        <v>19.94</v>
      </c>
      <c r="K54" s="320">
        <f t="shared" si="14"/>
        <v>0</v>
      </c>
      <c r="L54" s="282">
        <f t="shared" si="14"/>
        <v>0</v>
      </c>
    </row>
    <row r="55" spans="1:12" ht="12.75">
      <c r="A55" s="166" t="s">
        <v>660</v>
      </c>
      <c r="B55" s="98">
        <f t="shared" si="13"/>
        <v>330.59999999999997</v>
      </c>
      <c r="C55" s="87">
        <v>9.8</v>
      </c>
      <c r="D55" s="87">
        <v>1</v>
      </c>
      <c r="E55" s="87">
        <v>70.6</v>
      </c>
      <c r="F55" s="318">
        <v>3.2</v>
      </c>
      <c r="G55" s="96">
        <v>20</v>
      </c>
      <c r="H55" s="162">
        <f t="shared" si="14"/>
        <v>66.11999999999999</v>
      </c>
      <c r="I55" s="130">
        <f t="shared" si="14"/>
        <v>1.96</v>
      </c>
      <c r="J55" s="130">
        <f t="shared" si="14"/>
        <v>0.2</v>
      </c>
      <c r="K55" s="320">
        <f t="shared" si="14"/>
        <v>14.12</v>
      </c>
      <c r="L55" s="282">
        <f t="shared" si="14"/>
        <v>0.64</v>
      </c>
    </row>
    <row r="56" spans="1:12" ht="12.75">
      <c r="A56" s="166" t="s">
        <v>744</v>
      </c>
      <c r="B56" s="98">
        <f t="shared" si="13"/>
        <v>399.6</v>
      </c>
      <c r="C56" s="87">
        <v>0</v>
      </c>
      <c r="D56" s="87">
        <v>0</v>
      </c>
      <c r="E56" s="87">
        <v>99.9</v>
      </c>
      <c r="F56" s="318">
        <v>0</v>
      </c>
      <c r="G56" s="96">
        <v>100</v>
      </c>
      <c r="H56" s="162">
        <f t="shared" si="14"/>
        <v>399.6</v>
      </c>
      <c r="I56" s="130">
        <f t="shared" si="14"/>
        <v>0</v>
      </c>
      <c r="J56" s="130">
        <f t="shared" si="14"/>
        <v>0</v>
      </c>
      <c r="K56" s="320">
        <f t="shared" si="14"/>
        <v>99.9</v>
      </c>
      <c r="L56" s="282">
        <f t="shared" si="14"/>
        <v>0</v>
      </c>
    </row>
    <row r="57" spans="1:12" ht="13.5" thickBot="1">
      <c r="A57" s="161" t="s">
        <v>740</v>
      </c>
      <c r="B57" s="98">
        <f t="shared" si="13"/>
        <v>0</v>
      </c>
      <c r="C57" s="107"/>
      <c r="D57" s="107"/>
      <c r="E57" s="323"/>
      <c r="F57" s="324"/>
      <c r="G57" s="135">
        <v>1500</v>
      </c>
      <c r="H57" s="162">
        <f t="shared" si="14"/>
        <v>0</v>
      </c>
      <c r="I57" s="130">
        <f t="shared" si="14"/>
        <v>0</v>
      </c>
      <c r="J57" s="130">
        <f t="shared" si="14"/>
        <v>0</v>
      </c>
      <c r="K57" s="320">
        <f t="shared" si="14"/>
        <v>0</v>
      </c>
      <c r="L57" s="99">
        <f t="shared" si="14"/>
        <v>0</v>
      </c>
    </row>
    <row r="58" spans="1:12" ht="13.5" thickBot="1">
      <c r="A58" s="118" t="s">
        <v>657</v>
      </c>
      <c r="B58" s="163">
        <f>H58/$G58*100</f>
        <v>73.12488038277512</v>
      </c>
      <c r="C58" s="164">
        <f>I58/$G58*100</f>
        <v>3.319617224880383</v>
      </c>
      <c r="D58" s="164">
        <f>J58/$G58*100</f>
        <v>1.2052631578947368</v>
      </c>
      <c r="E58" s="316">
        <f>K58/$G58*100</f>
        <v>12.249760765550239</v>
      </c>
      <c r="F58" s="319">
        <f>L58/$G58*100</f>
        <v>0.9636363636363637</v>
      </c>
      <c r="G58" s="119">
        <f aca="true" t="shared" si="15" ref="G58:L58">SUM(G51:G57)</f>
        <v>2090</v>
      </c>
      <c r="H58" s="165">
        <f t="shared" si="15"/>
        <v>1528.31</v>
      </c>
      <c r="I58" s="121">
        <f t="shared" si="15"/>
        <v>69.38</v>
      </c>
      <c r="J58" s="121">
        <f t="shared" si="15"/>
        <v>25.19</v>
      </c>
      <c r="K58" s="321">
        <f t="shared" si="15"/>
        <v>256.02</v>
      </c>
      <c r="L58" s="203">
        <f t="shared" si="15"/>
        <v>20.14</v>
      </c>
    </row>
    <row r="59" spans="1:12" ht="14.25" thickBot="1" thickTop="1">
      <c r="A59" s="204" t="s">
        <v>468</v>
      </c>
      <c r="B59" s="205">
        <f>H58/$H59</f>
        <v>218.32999999999998</v>
      </c>
      <c r="C59" s="206">
        <f>I58/$H59</f>
        <v>9.911428571428571</v>
      </c>
      <c r="D59" s="206">
        <f>J58/$H59</f>
        <v>3.5985714285714288</v>
      </c>
      <c r="E59" s="209">
        <f>K58/$H59</f>
        <v>36.574285714285715</v>
      </c>
      <c r="F59" s="209">
        <f>L58/$H59</f>
        <v>2.8771428571428572</v>
      </c>
      <c r="G59" s="210">
        <f>G58/H59</f>
        <v>298.57142857142856</v>
      </c>
      <c r="H59" s="211">
        <v>7</v>
      </c>
      <c r="I59" s="207" t="s">
        <v>469</v>
      </c>
      <c r="J59" s="208"/>
      <c r="K59" s="208"/>
      <c r="L59" s="322"/>
    </row>
    <row r="60" ht="13.5" thickBot="1"/>
    <row r="61" spans="1:12" ht="12.75">
      <c r="A61" s="639" t="s">
        <v>420</v>
      </c>
      <c r="B61" s="642" t="s">
        <v>649</v>
      </c>
      <c r="C61" s="643"/>
      <c r="D61" s="643"/>
      <c r="E61" s="643"/>
      <c r="F61" s="644"/>
      <c r="G61" s="645" t="s">
        <v>651</v>
      </c>
      <c r="H61" s="642" t="s">
        <v>650</v>
      </c>
      <c r="I61" s="647"/>
      <c r="J61" s="647"/>
      <c r="K61" s="647"/>
      <c r="L61" s="648"/>
    </row>
    <row r="62" spans="1:12" ht="12.75">
      <c r="A62" s="640"/>
      <c r="B62" s="63" t="s">
        <v>654</v>
      </c>
      <c r="C62" s="64" t="s">
        <v>656</v>
      </c>
      <c r="D62" s="64" t="s">
        <v>483</v>
      </c>
      <c r="E62" s="65" t="s">
        <v>655</v>
      </c>
      <c r="F62" s="68" t="s">
        <v>371</v>
      </c>
      <c r="G62" s="646"/>
      <c r="H62" s="67" t="s">
        <v>654</v>
      </c>
      <c r="I62" s="64" t="s">
        <v>656</v>
      </c>
      <c r="J62" s="64" t="s">
        <v>483</v>
      </c>
      <c r="K62" s="65" t="s">
        <v>655</v>
      </c>
      <c r="L62" s="68" t="s">
        <v>371</v>
      </c>
    </row>
    <row r="63" spans="1:12" ht="13.5" thickBot="1">
      <c r="A63" s="641"/>
      <c r="B63" s="74" t="s">
        <v>653</v>
      </c>
      <c r="C63" s="75" t="s">
        <v>652</v>
      </c>
      <c r="D63" s="75" t="s">
        <v>652</v>
      </c>
      <c r="E63" s="76" t="s">
        <v>652</v>
      </c>
      <c r="F63" s="78" t="s">
        <v>652</v>
      </c>
      <c r="G63" s="77" t="s">
        <v>652</v>
      </c>
      <c r="H63" s="156" t="s">
        <v>653</v>
      </c>
      <c r="I63" s="75" t="s">
        <v>652</v>
      </c>
      <c r="J63" s="75" t="s">
        <v>652</v>
      </c>
      <c r="K63" s="76" t="s">
        <v>652</v>
      </c>
      <c r="L63" s="78" t="s">
        <v>652</v>
      </c>
    </row>
    <row r="64" spans="1:12" ht="12.75">
      <c r="A64" s="157" t="s">
        <v>789</v>
      </c>
      <c r="B64" s="128">
        <f aca="true" t="shared" si="16" ref="B64:B69">C64*4+D64*9+E64*4</f>
        <v>28.299999999999997</v>
      </c>
      <c r="C64" s="158">
        <v>1.4</v>
      </c>
      <c r="D64" s="158">
        <v>0.3</v>
      </c>
      <c r="E64" s="159">
        <v>5</v>
      </c>
      <c r="F64" s="317">
        <v>3.2</v>
      </c>
      <c r="G64" s="89">
        <v>500</v>
      </c>
      <c r="H64" s="160">
        <f aca="true" t="shared" si="17" ref="H64:L69">B64/100*$G64</f>
        <v>141.5</v>
      </c>
      <c r="I64" s="128">
        <f t="shared" si="17"/>
        <v>6.999999999999999</v>
      </c>
      <c r="J64" s="128">
        <f t="shared" si="17"/>
        <v>1.5</v>
      </c>
      <c r="K64" s="279">
        <f t="shared" si="17"/>
        <v>25</v>
      </c>
      <c r="L64" s="129">
        <f t="shared" si="17"/>
        <v>16</v>
      </c>
    </row>
    <row r="65" spans="1:12" ht="12.75">
      <c r="A65" s="166" t="s">
        <v>421</v>
      </c>
      <c r="B65" s="98">
        <f t="shared" si="16"/>
        <v>21</v>
      </c>
      <c r="C65" s="87">
        <v>1</v>
      </c>
      <c r="D65" s="87">
        <v>1</v>
      </c>
      <c r="E65" s="88">
        <v>2</v>
      </c>
      <c r="F65" s="318">
        <v>3</v>
      </c>
      <c r="G65" s="96">
        <v>10</v>
      </c>
      <c r="H65" s="162">
        <f t="shared" si="17"/>
        <v>2.1</v>
      </c>
      <c r="I65" s="130">
        <f t="shared" si="17"/>
        <v>0.1</v>
      </c>
      <c r="J65" s="130">
        <f t="shared" si="17"/>
        <v>0.1</v>
      </c>
      <c r="K65" s="320">
        <f t="shared" si="17"/>
        <v>0.2</v>
      </c>
      <c r="L65" s="282">
        <f t="shared" si="17"/>
        <v>0.3</v>
      </c>
    </row>
    <row r="66" spans="1:12" ht="12.75">
      <c r="A66" s="166" t="s">
        <v>422</v>
      </c>
      <c r="B66" s="98">
        <f t="shared" si="16"/>
        <v>632.8000000000001</v>
      </c>
      <c r="C66" s="87">
        <v>0.4</v>
      </c>
      <c r="D66" s="87">
        <v>70</v>
      </c>
      <c r="E66" s="88">
        <v>0.3</v>
      </c>
      <c r="F66" s="318">
        <v>2</v>
      </c>
      <c r="G66" s="96">
        <v>10</v>
      </c>
      <c r="H66" s="162">
        <f t="shared" si="17"/>
        <v>63.28</v>
      </c>
      <c r="I66" s="130">
        <f t="shared" si="17"/>
        <v>0.04</v>
      </c>
      <c r="J66" s="130">
        <f t="shared" si="17"/>
        <v>7</v>
      </c>
      <c r="K66" s="320">
        <f t="shared" si="17"/>
        <v>0.03</v>
      </c>
      <c r="L66" s="282">
        <f t="shared" si="17"/>
        <v>0.2</v>
      </c>
    </row>
    <row r="67" spans="1:12" ht="12.75">
      <c r="A67" s="166" t="s">
        <v>425</v>
      </c>
      <c r="B67" s="98">
        <f t="shared" si="16"/>
        <v>366.1</v>
      </c>
      <c r="C67" s="87">
        <v>12.3</v>
      </c>
      <c r="D67" s="87">
        <v>1.3</v>
      </c>
      <c r="E67" s="88">
        <v>76.3</v>
      </c>
      <c r="F67" s="318">
        <v>0</v>
      </c>
      <c r="G67" s="96">
        <v>40</v>
      </c>
      <c r="H67" s="162">
        <f t="shared" si="17"/>
        <v>146.44</v>
      </c>
      <c r="I67" s="130">
        <f t="shared" si="17"/>
        <v>4.920000000000001</v>
      </c>
      <c r="J67" s="130">
        <f t="shared" si="17"/>
        <v>0.52</v>
      </c>
      <c r="K67" s="320">
        <f t="shared" si="17"/>
        <v>30.52</v>
      </c>
      <c r="L67" s="282">
        <f t="shared" si="17"/>
        <v>0</v>
      </c>
    </row>
    <row r="68" spans="1:12" ht="12.75">
      <c r="A68" s="166" t="s">
        <v>426</v>
      </c>
      <c r="B68" s="98">
        <f t="shared" si="16"/>
        <v>137.6</v>
      </c>
      <c r="C68" s="87">
        <v>3.4</v>
      </c>
      <c r="D68" s="87">
        <v>12</v>
      </c>
      <c r="E68" s="88">
        <v>4</v>
      </c>
      <c r="F68" s="318">
        <v>3.2</v>
      </c>
      <c r="G68" s="96">
        <v>20</v>
      </c>
      <c r="H68" s="162">
        <f t="shared" si="17"/>
        <v>27.519999999999996</v>
      </c>
      <c r="I68" s="130">
        <f t="shared" si="17"/>
        <v>0.68</v>
      </c>
      <c r="J68" s="130">
        <f t="shared" si="17"/>
        <v>2.4</v>
      </c>
      <c r="K68" s="320">
        <f t="shared" si="17"/>
        <v>0.8</v>
      </c>
      <c r="L68" s="282">
        <f t="shared" si="17"/>
        <v>0.64</v>
      </c>
    </row>
    <row r="69" spans="1:12" ht="13.5" thickBot="1">
      <c r="A69" s="161" t="s">
        <v>740</v>
      </c>
      <c r="B69" s="98">
        <f t="shared" si="16"/>
        <v>0</v>
      </c>
      <c r="C69" s="107"/>
      <c r="D69" s="107"/>
      <c r="E69" s="108"/>
      <c r="F69" s="286"/>
      <c r="G69" s="135">
        <v>1100</v>
      </c>
      <c r="H69" s="162">
        <f t="shared" si="17"/>
        <v>0</v>
      </c>
      <c r="I69" s="130">
        <f t="shared" si="17"/>
        <v>0</v>
      </c>
      <c r="J69" s="130">
        <f t="shared" si="17"/>
        <v>0</v>
      </c>
      <c r="K69" s="320">
        <f t="shared" si="17"/>
        <v>0</v>
      </c>
      <c r="L69" s="282">
        <f t="shared" si="17"/>
        <v>0</v>
      </c>
    </row>
    <row r="70" spans="1:12" ht="13.5" thickBot="1">
      <c r="A70" s="118" t="s">
        <v>657</v>
      </c>
      <c r="B70" s="163">
        <f>H70/$G70*100</f>
        <v>22.669047619047618</v>
      </c>
      <c r="C70" s="164">
        <f>I70/$G70*100</f>
        <v>0.7583333333333333</v>
      </c>
      <c r="D70" s="164">
        <f>J70/$G70*100</f>
        <v>0.6857142857142857</v>
      </c>
      <c r="E70" s="316">
        <f>K70/$G70*100</f>
        <v>3.366071428571429</v>
      </c>
      <c r="F70" s="319">
        <f>L70/$G70*100</f>
        <v>1.0202380952380952</v>
      </c>
      <c r="G70" s="119">
        <f aca="true" t="shared" si="18" ref="G70:L70">SUM(G64:G69)</f>
        <v>1680</v>
      </c>
      <c r="H70" s="165">
        <f t="shared" si="18"/>
        <v>380.84</v>
      </c>
      <c r="I70" s="121">
        <f t="shared" si="18"/>
        <v>12.739999999999998</v>
      </c>
      <c r="J70" s="121">
        <f t="shared" si="18"/>
        <v>11.52</v>
      </c>
      <c r="K70" s="321">
        <f t="shared" si="18"/>
        <v>56.55</v>
      </c>
      <c r="L70" s="203">
        <f t="shared" si="18"/>
        <v>17.14</v>
      </c>
    </row>
    <row r="71" spans="1:12" ht="14.25" thickBot="1" thickTop="1">
      <c r="A71" s="204" t="s">
        <v>468</v>
      </c>
      <c r="B71" s="205">
        <f>H70/$H71</f>
        <v>63.47333333333333</v>
      </c>
      <c r="C71" s="206">
        <f>I70/$H71</f>
        <v>2.123333333333333</v>
      </c>
      <c r="D71" s="206">
        <f>J70/$H71</f>
        <v>1.92</v>
      </c>
      <c r="E71" s="209">
        <f>K70/$H71</f>
        <v>9.424999999999999</v>
      </c>
      <c r="F71" s="209">
        <f>L70/$H71</f>
        <v>2.856666666666667</v>
      </c>
      <c r="G71" s="210">
        <f>G70/H71</f>
        <v>280</v>
      </c>
      <c r="H71" s="211">
        <v>6</v>
      </c>
      <c r="I71" s="207" t="s">
        <v>469</v>
      </c>
      <c r="J71" s="208"/>
      <c r="K71" s="208"/>
      <c r="L71" s="322"/>
    </row>
  </sheetData>
  <sheetProtection/>
  <mergeCells count="20">
    <mergeCell ref="A29:A31"/>
    <mergeCell ref="B29:F29"/>
    <mergeCell ref="G29:G30"/>
    <mergeCell ref="H29:L29"/>
    <mergeCell ref="A48:A50"/>
    <mergeCell ref="B48:F48"/>
    <mergeCell ref="G48:G49"/>
    <mergeCell ref="H48:L48"/>
    <mergeCell ref="A61:A63"/>
    <mergeCell ref="B61:F61"/>
    <mergeCell ref="G61:G62"/>
    <mergeCell ref="H61:L61"/>
    <mergeCell ref="A11:A13"/>
    <mergeCell ref="B11:F11"/>
    <mergeCell ref="G11:G12"/>
    <mergeCell ref="H11:L11"/>
    <mergeCell ref="A3:A5"/>
    <mergeCell ref="B3:F3"/>
    <mergeCell ref="G3:G4"/>
    <mergeCell ref="H3:L3"/>
  </mergeCells>
  <hyperlinks>
    <hyperlink ref="N1" r:id="rId1" display="http://www.fogyinfo.hu/recipes?rendszer_id=7&amp;eteltipus_id=&amp;submit=Keres%E9s"/>
  </hyperlinks>
  <printOptions/>
  <pageMargins left="0.92" right="0.6" top="0.36" bottom="0.38" header="0.17" footer="0.22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5"/>
  <sheetViews>
    <sheetView zoomScalePageLayoutView="0" workbookViewId="0" topLeftCell="A1">
      <pane ySplit="1" topLeftCell="A41" activePane="bottomLeft" state="frozen"/>
      <selection pane="topLeft" activeCell="A1" sqref="A1"/>
      <selection pane="bottomLeft" activeCell="G60" sqref="G60"/>
    </sheetView>
  </sheetViews>
  <sheetFormatPr defaultColWidth="9.00390625" defaultRowHeight="12.75"/>
  <cols>
    <col min="1" max="1" width="18.00390625" style="13" customWidth="1"/>
    <col min="2" max="2" width="7.625" style="13" customWidth="1"/>
    <col min="3" max="3" width="8.00390625" style="13" customWidth="1"/>
    <col min="4" max="4" width="5.375" style="13" customWidth="1"/>
    <col min="5" max="5" width="5.25390625" style="13" customWidth="1"/>
    <col min="6" max="6" width="5.125" style="13" customWidth="1"/>
    <col min="7" max="7" width="5.75390625" style="13" customWidth="1"/>
    <col min="8" max="9" width="7.625" style="13" customWidth="1"/>
    <col min="10" max="10" width="5.375" style="13" customWidth="1"/>
    <col min="11" max="11" width="5.25390625" style="13" customWidth="1"/>
    <col min="12" max="12" width="5.00390625" style="13" customWidth="1"/>
    <col min="13" max="13" width="10.00390625" style="13" customWidth="1"/>
    <col min="14" max="16384" width="9.125" style="13" customWidth="1"/>
  </cols>
  <sheetData>
    <row r="1" spans="1:14" ht="13.5" thickBot="1">
      <c r="A1" s="102" t="s">
        <v>465</v>
      </c>
      <c r="B1" s="102" t="s">
        <v>408</v>
      </c>
      <c r="C1" s="102"/>
      <c r="D1" s="102" t="s">
        <v>409</v>
      </c>
      <c r="E1" s="102"/>
      <c r="F1" s="102"/>
      <c r="G1" s="102" t="s">
        <v>470</v>
      </c>
      <c r="H1" s="102"/>
      <c r="I1" s="264"/>
      <c r="J1" s="201"/>
      <c r="K1" s="13" t="s">
        <v>463</v>
      </c>
      <c r="M1" s="41" t="s">
        <v>828</v>
      </c>
      <c r="N1" s="342" t="s">
        <v>829</v>
      </c>
    </row>
    <row r="2" spans="1:14" ht="13.5" thickBot="1">
      <c r="A2" s="102"/>
      <c r="B2" s="102"/>
      <c r="C2" s="102"/>
      <c r="D2" s="102"/>
      <c r="E2" s="102"/>
      <c r="F2" s="102"/>
      <c r="G2" s="102"/>
      <c r="H2" s="102"/>
      <c r="I2" s="102"/>
      <c r="J2" s="498"/>
      <c r="M2" s="41"/>
      <c r="N2" s="342"/>
    </row>
    <row r="3" spans="1:12" ht="12.75">
      <c r="A3" s="639" t="s">
        <v>1339</v>
      </c>
      <c r="B3" s="642" t="s">
        <v>649</v>
      </c>
      <c r="C3" s="643"/>
      <c r="D3" s="643"/>
      <c r="E3" s="643"/>
      <c r="F3" s="644"/>
      <c r="G3" s="645" t="s">
        <v>651</v>
      </c>
      <c r="H3" s="642" t="s">
        <v>650</v>
      </c>
      <c r="I3" s="647"/>
      <c r="J3" s="647"/>
      <c r="K3" s="647"/>
      <c r="L3" s="648"/>
    </row>
    <row r="4" spans="1:12" ht="12.75">
      <c r="A4" s="640"/>
      <c r="B4" s="63" t="s">
        <v>654</v>
      </c>
      <c r="C4" s="64" t="s">
        <v>656</v>
      </c>
      <c r="D4" s="64" t="s">
        <v>483</v>
      </c>
      <c r="E4" s="65" t="s">
        <v>655</v>
      </c>
      <c r="F4" s="68" t="s">
        <v>371</v>
      </c>
      <c r="G4" s="646"/>
      <c r="H4" s="67" t="s">
        <v>654</v>
      </c>
      <c r="I4" s="64" t="s">
        <v>656</v>
      </c>
      <c r="J4" s="64" t="s">
        <v>483</v>
      </c>
      <c r="K4" s="65" t="s">
        <v>655</v>
      </c>
      <c r="L4" s="68" t="s">
        <v>371</v>
      </c>
    </row>
    <row r="5" spans="1:12" ht="13.5" thickBot="1">
      <c r="A5" s="641"/>
      <c r="B5" s="74" t="s">
        <v>653</v>
      </c>
      <c r="C5" s="75" t="s">
        <v>652</v>
      </c>
      <c r="D5" s="75" t="s">
        <v>652</v>
      </c>
      <c r="E5" s="76" t="s">
        <v>652</v>
      </c>
      <c r="F5" s="78" t="s">
        <v>652</v>
      </c>
      <c r="G5" s="77" t="s">
        <v>652</v>
      </c>
      <c r="H5" s="156" t="s">
        <v>653</v>
      </c>
      <c r="I5" s="75" t="s">
        <v>652</v>
      </c>
      <c r="J5" s="75" t="s">
        <v>652</v>
      </c>
      <c r="K5" s="76" t="s">
        <v>652</v>
      </c>
      <c r="L5" s="78" t="s">
        <v>652</v>
      </c>
    </row>
    <row r="6" spans="1:12" ht="12.75">
      <c r="A6" s="157" t="s">
        <v>486</v>
      </c>
      <c r="B6" s="128">
        <f aca="true" t="shared" si="0" ref="B6:B12">C6*4+D6*9+E6*4</f>
        <v>345</v>
      </c>
      <c r="C6" s="158">
        <v>7.4</v>
      </c>
      <c r="D6" s="158">
        <v>0.6</v>
      </c>
      <c r="E6" s="158">
        <v>77.5</v>
      </c>
      <c r="F6" s="317">
        <v>4.6</v>
      </c>
      <c r="G6" s="89">
        <v>150</v>
      </c>
      <c r="H6" s="160">
        <f aca="true" t="shared" si="1" ref="H6:L12">B6/100*$G6</f>
        <v>517.5</v>
      </c>
      <c r="I6" s="128">
        <f t="shared" si="1"/>
        <v>11.100000000000001</v>
      </c>
      <c r="J6" s="128">
        <f t="shared" si="1"/>
        <v>0.9</v>
      </c>
      <c r="K6" s="279">
        <f t="shared" si="1"/>
        <v>116.25</v>
      </c>
      <c r="L6" s="129">
        <f t="shared" si="1"/>
        <v>6.8999999999999995</v>
      </c>
    </row>
    <row r="7" spans="1:12" ht="12.75">
      <c r="A7" s="166" t="s">
        <v>106</v>
      </c>
      <c r="B7" s="98">
        <f t="shared" si="0"/>
        <v>16.8</v>
      </c>
      <c r="C7" s="87">
        <v>1.2</v>
      </c>
      <c r="D7" s="87">
        <v>0</v>
      </c>
      <c r="E7" s="87">
        <v>3</v>
      </c>
      <c r="F7" s="318">
        <v>2.2</v>
      </c>
      <c r="G7" s="96">
        <v>1000</v>
      </c>
      <c r="H7" s="162">
        <f t="shared" si="1"/>
        <v>168</v>
      </c>
      <c r="I7" s="130">
        <f t="shared" si="1"/>
        <v>12</v>
      </c>
      <c r="J7" s="130">
        <f t="shared" si="1"/>
        <v>0</v>
      </c>
      <c r="K7" s="320">
        <f t="shared" si="1"/>
        <v>30</v>
      </c>
      <c r="L7" s="282">
        <f t="shared" si="1"/>
        <v>22.000000000000004</v>
      </c>
    </row>
    <row r="8" spans="1:12" ht="12.75">
      <c r="A8" s="166" t="s">
        <v>671</v>
      </c>
      <c r="B8" s="98">
        <f t="shared" si="0"/>
        <v>22.7</v>
      </c>
      <c r="C8" s="87">
        <v>1</v>
      </c>
      <c r="D8" s="87">
        <v>0.3</v>
      </c>
      <c r="E8" s="87">
        <v>4</v>
      </c>
      <c r="F8" s="318">
        <v>1.7</v>
      </c>
      <c r="G8" s="96">
        <v>500</v>
      </c>
      <c r="H8" s="162">
        <f t="shared" si="1"/>
        <v>113.49999999999999</v>
      </c>
      <c r="I8" s="130">
        <f t="shared" si="1"/>
        <v>5</v>
      </c>
      <c r="J8" s="130">
        <f t="shared" si="1"/>
        <v>1.5</v>
      </c>
      <c r="K8" s="320">
        <f t="shared" si="1"/>
        <v>20</v>
      </c>
      <c r="L8" s="282">
        <f t="shared" si="1"/>
        <v>8.5</v>
      </c>
    </row>
    <row r="9" spans="1:12" ht="12.75">
      <c r="A9" s="166" t="s">
        <v>752</v>
      </c>
      <c r="B9" s="98">
        <f t="shared" si="0"/>
        <v>39.800000000000004</v>
      </c>
      <c r="C9" s="87">
        <v>1.2</v>
      </c>
      <c r="D9" s="87">
        <v>0.2</v>
      </c>
      <c r="E9" s="87">
        <v>8.3</v>
      </c>
      <c r="F9" s="318">
        <v>2</v>
      </c>
      <c r="G9" s="96">
        <v>200</v>
      </c>
      <c r="H9" s="162">
        <f t="shared" si="1"/>
        <v>79.60000000000001</v>
      </c>
      <c r="I9" s="130">
        <f t="shared" si="1"/>
        <v>2.4</v>
      </c>
      <c r="J9" s="130">
        <f t="shared" si="1"/>
        <v>0.4</v>
      </c>
      <c r="K9" s="320">
        <f t="shared" si="1"/>
        <v>16.6</v>
      </c>
      <c r="L9" s="282">
        <f t="shared" si="1"/>
        <v>4</v>
      </c>
    </row>
    <row r="10" spans="1:12" ht="12.75">
      <c r="A10" s="166" t="s">
        <v>739</v>
      </c>
      <c r="B10" s="98">
        <f t="shared" si="0"/>
        <v>897.7</v>
      </c>
      <c r="C10" s="87">
        <v>0.1</v>
      </c>
      <c r="D10" s="87">
        <v>99.7</v>
      </c>
      <c r="E10" s="87">
        <v>0</v>
      </c>
      <c r="F10" s="318">
        <v>0</v>
      </c>
      <c r="G10" s="96">
        <v>20</v>
      </c>
      <c r="H10" s="162">
        <f t="shared" si="1"/>
        <v>179.54000000000002</v>
      </c>
      <c r="I10" s="130">
        <f t="shared" si="1"/>
        <v>0.02</v>
      </c>
      <c r="J10" s="130">
        <f t="shared" si="1"/>
        <v>19.94</v>
      </c>
      <c r="K10" s="320">
        <f t="shared" si="1"/>
        <v>0</v>
      </c>
      <c r="L10" s="282">
        <f t="shared" si="1"/>
        <v>0</v>
      </c>
    </row>
    <row r="11" spans="1:12" ht="12.75">
      <c r="A11" s="166" t="s">
        <v>740</v>
      </c>
      <c r="B11" s="98">
        <f t="shared" si="0"/>
        <v>0</v>
      </c>
      <c r="C11" s="87"/>
      <c r="D11" s="87"/>
      <c r="E11" s="87"/>
      <c r="F11" s="318"/>
      <c r="G11" s="96">
        <v>300</v>
      </c>
      <c r="H11" s="162">
        <f t="shared" si="1"/>
        <v>0</v>
      </c>
      <c r="I11" s="130">
        <f t="shared" si="1"/>
        <v>0</v>
      </c>
      <c r="J11" s="130">
        <f t="shared" si="1"/>
        <v>0</v>
      </c>
      <c r="K11" s="320">
        <f t="shared" si="1"/>
        <v>0</v>
      </c>
      <c r="L11" s="282">
        <f t="shared" si="1"/>
        <v>0</v>
      </c>
    </row>
    <row r="12" spans="1:12" ht="13.5" thickBot="1">
      <c r="A12" s="161" t="s">
        <v>99</v>
      </c>
      <c r="B12" s="98">
        <f t="shared" si="0"/>
        <v>0</v>
      </c>
      <c r="C12" s="107"/>
      <c r="D12" s="107"/>
      <c r="E12" s="323"/>
      <c r="F12" s="324"/>
      <c r="G12" s="135"/>
      <c r="H12" s="162">
        <f t="shared" si="1"/>
        <v>0</v>
      </c>
      <c r="I12" s="130">
        <f t="shared" si="1"/>
        <v>0</v>
      </c>
      <c r="J12" s="130">
        <f t="shared" si="1"/>
        <v>0</v>
      </c>
      <c r="K12" s="320">
        <f t="shared" si="1"/>
        <v>0</v>
      </c>
      <c r="L12" s="99">
        <f t="shared" si="1"/>
        <v>0</v>
      </c>
    </row>
    <row r="13" spans="1:12" ht="13.5" thickBot="1">
      <c r="A13" s="118" t="s">
        <v>657</v>
      </c>
      <c r="B13" s="163">
        <f>H13/$G13*100</f>
        <v>48.76221198156683</v>
      </c>
      <c r="C13" s="164">
        <f>I13/$G13*100</f>
        <v>1.4064516129032258</v>
      </c>
      <c r="D13" s="164">
        <f>J13/$G13*100</f>
        <v>1.0479262672811063</v>
      </c>
      <c r="E13" s="316">
        <f>K13/$G13*100</f>
        <v>8.426267281105991</v>
      </c>
      <c r="F13" s="319">
        <f>L13/$G13*100</f>
        <v>1.9078341013824889</v>
      </c>
      <c r="G13" s="119">
        <f aca="true" t="shared" si="2" ref="G13:L13">SUM(G6:G12)</f>
        <v>2170</v>
      </c>
      <c r="H13" s="165">
        <f t="shared" si="2"/>
        <v>1058.14</v>
      </c>
      <c r="I13" s="121">
        <f t="shared" si="2"/>
        <v>30.52</v>
      </c>
      <c r="J13" s="121">
        <f t="shared" si="2"/>
        <v>22.740000000000002</v>
      </c>
      <c r="K13" s="321">
        <f t="shared" si="2"/>
        <v>182.85</v>
      </c>
      <c r="L13" s="203">
        <f t="shared" si="2"/>
        <v>41.400000000000006</v>
      </c>
    </row>
    <row r="14" spans="1:12" ht="14.25" thickBot="1" thickTop="1">
      <c r="A14" s="204" t="s">
        <v>468</v>
      </c>
      <c r="B14" s="205">
        <f>H13/$H14</f>
        <v>176.35666666666668</v>
      </c>
      <c r="C14" s="206">
        <f>I13/$H14</f>
        <v>5.086666666666667</v>
      </c>
      <c r="D14" s="206">
        <f>J13/$H14</f>
        <v>3.7900000000000005</v>
      </c>
      <c r="E14" s="209">
        <f>K13/$H14</f>
        <v>30.474999999999998</v>
      </c>
      <c r="F14" s="209">
        <f>L13/$H14</f>
        <v>6.900000000000001</v>
      </c>
      <c r="G14" s="210">
        <f>G13/H14</f>
        <v>361.6666666666667</v>
      </c>
      <c r="H14" s="211">
        <v>6</v>
      </c>
      <c r="I14" s="207" t="s">
        <v>469</v>
      </c>
      <c r="J14" s="208"/>
      <c r="K14" s="208"/>
      <c r="L14" s="322"/>
    </row>
    <row r="15" ht="13.5" thickBot="1"/>
    <row r="16" spans="1:12" ht="12.75">
      <c r="A16" s="639" t="s">
        <v>1739</v>
      </c>
      <c r="B16" s="642" t="s">
        <v>649</v>
      </c>
      <c r="C16" s="643"/>
      <c r="D16" s="643"/>
      <c r="E16" s="643"/>
      <c r="F16" s="644"/>
      <c r="G16" s="645" t="s">
        <v>651</v>
      </c>
      <c r="H16" s="642" t="s">
        <v>650</v>
      </c>
      <c r="I16" s="647"/>
      <c r="J16" s="647"/>
      <c r="K16" s="647"/>
      <c r="L16" s="648"/>
    </row>
    <row r="17" spans="1:12" ht="12.75">
      <c r="A17" s="640"/>
      <c r="B17" s="63" t="s">
        <v>654</v>
      </c>
      <c r="C17" s="64" t="s">
        <v>656</v>
      </c>
      <c r="D17" s="64" t="s">
        <v>483</v>
      </c>
      <c r="E17" s="65" t="s">
        <v>655</v>
      </c>
      <c r="F17" s="68" t="s">
        <v>371</v>
      </c>
      <c r="G17" s="646"/>
      <c r="H17" s="67" t="s">
        <v>654</v>
      </c>
      <c r="I17" s="64" t="s">
        <v>656</v>
      </c>
      <c r="J17" s="64" t="s">
        <v>483</v>
      </c>
      <c r="K17" s="65" t="s">
        <v>655</v>
      </c>
      <c r="L17" s="68" t="s">
        <v>371</v>
      </c>
    </row>
    <row r="18" spans="1:12" ht="13.5" thickBot="1">
      <c r="A18" s="641"/>
      <c r="B18" s="74" t="s">
        <v>653</v>
      </c>
      <c r="C18" s="75" t="s">
        <v>652</v>
      </c>
      <c r="D18" s="75" t="s">
        <v>652</v>
      </c>
      <c r="E18" s="76" t="s">
        <v>652</v>
      </c>
      <c r="F18" s="78" t="s">
        <v>652</v>
      </c>
      <c r="G18" s="77" t="s">
        <v>652</v>
      </c>
      <c r="H18" s="156" t="s">
        <v>653</v>
      </c>
      <c r="I18" s="75" t="s">
        <v>652</v>
      </c>
      <c r="J18" s="75" t="s">
        <v>652</v>
      </c>
      <c r="K18" s="76" t="s">
        <v>652</v>
      </c>
      <c r="L18" s="78" t="s">
        <v>652</v>
      </c>
    </row>
    <row r="19" spans="1:12" ht="12.75">
      <c r="A19" s="157" t="s">
        <v>518</v>
      </c>
      <c r="B19" s="128">
        <f aca="true" t="shared" si="3" ref="B19:B25">C19*4+D19*9+E19*4</f>
        <v>230.8</v>
      </c>
      <c r="C19" s="158">
        <v>12.5</v>
      </c>
      <c r="D19" s="158">
        <v>20</v>
      </c>
      <c r="E19" s="158">
        <v>0.2</v>
      </c>
      <c r="F19" s="317">
        <v>0</v>
      </c>
      <c r="G19" s="89">
        <v>200</v>
      </c>
      <c r="H19" s="160">
        <f aca="true" t="shared" si="4" ref="H19:H25">B19/100*$G19</f>
        <v>461.6000000000001</v>
      </c>
      <c r="I19" s="128">
        <f aca="true" t="shared" si="5" ref="I19:I25">C19/100*$G19</f>
        <v>25</v>
      </c>
      <c r="J19" s="128">
        <f aca="true" t="shared" si="6" ref="J19:J25">D19/100*$G19</f>
        <v>40</v>
      </c>
      <c r="K19" s="279">
        <f aca="true" t="shared" si="7" ref="K19:K25">E19/100*$G19</f>
        <v>0.4</v>
      </c>
      <c r="L19" s="129">
        <f aca="true" t="shared" si="8" ref="L19:L25">F19/100*$G19</f>
        <v>0</v>
      </c>
    </row>
    <row r="20" spans="1:12" ht="12.75">
      <c r="A20" s="166" t="s">
        <v>106</v>
      </c>
      <c r="B20" s="98">
        <f t="shared" si="3"/>
        <v>16.8</v>
      </c>
      <c r="C20" s="87">
        <v>1.2</v>
      </c>
      <c r="D20" s="87">
        <v>0</v>
      </c>
      <c r="E20" s="87">
        <v>3</v>
      </c>
      <c r="F20" s="318">
        <v>2.2</v>
      </c>
      <c r="G20" s="96">
        <v>1000</v>
      </c>
      <c r="H20" s="162">
        <f t="shared" si="4"/>
        <v>168</v>
      </c>
      <c r="I20" s="130">
        <f t="shared" si="5"/>
        <v>12</v>
      </c>
      <c r="J20" s="130">
        <f t="shared" si="6"/>
        <v>0</v>
      </c>
      <c r="K20" s="320">
        <f t="shared" si="7"/>
        <v>30</v>
      </c>
      <c r="L20" s="282">
        <f t="shared" si="8"/>
        <v>22.000000000000004</v>
      </c>
    </row>
    <row r="21" spans="1:12" ht="12.75">
      <c r="A21" s="166" t="s">
        <v>671</v>
      </c>
      <c r="B21" s="98">
        <f t="shared" si="3"/>
        <v>22.7</v>
      </c>
      <c r="C21" s="87">
        <v>1</v>
      </c>
      <c r="D21" s="87">
        <v>0.3</v>
      </c>
      <c r="E21" s="87">
        <v>4</v>
      </c>
      <c r="F21" s="318">
        <v>1.7</v>
      </c>
      <c r="G21" s="96">
        <v>500</v>
      </c>
      <c r="H21" s="162">
        <f t="shared" si="4"/>
        <v>113.49999999999999</v>
      </c>
      <c r="I21" s="130">
        <f t="shared" si="5"/>
        <v>5</v>
      </c>
      <c r="J21" s="130">
        <f t="shared" si="6"/>
        <v>1.5</v>
      </c>
      <c r="K21" s="320">
        <f t="shared" si="7"/>
        <v>20</v>
      </c>
      <c r="L21" s="282">
        <f t="shared" si="8"/>
        <v>8.5</v>
      </c>
    </row>
    <row r="22" spans="1:12" ht="12.75">
      <c r="A22" s="166" t="s">
        <v>752</v>
      </c>
      <c r="B22" s="98">
        <f t="shared" si="3"/>
        <v>39.800000000000004</v>
      </c>
      <c r="C22" s="87">
        <v>1.2</v>
      </c>
      <c r="D22" s="87">
        <v>0.2</v>
      </c>
      <c r="E22" s="87">
        <v>8.3</v>
      </c>
      <c r="F22" s="318">
        <v>2</v>
      </c>
      <c r="G22" s="96">
        <v>200</v>
      </c>
      <c r="H22" s="162">
        <f t="shared" si="4"/>
        <v>79.60000000000001</v>
      </c>
      <c r="I22" s="130">
        <f t="shared" si="5"/>
        <v>2.4</v>
      </c>
      <c r="J22" s="130">
        <f t="shared" si="6"/>
        <v>0.4</v>
      </c>
      <c r="K22" s="320">
        <f t="shared" si="7"/>
        <v>16.6</v>
      </c>
      <c r="L22" s="282">
        <f t="shared" si="8"/>
        <v>4</v>
      </c>
    </row>
    <row r="23" spans="1:12" ht="12.75">
      <c r="A23" s="166" t="s">
        <v>739</v>
      </c>
      <c r="B23" s="98">
        <f t="shared" si="3"/>
        <v>897.7</v>
      </c>
      <c r="C23" s="87">
        <v>0.1</v>
      </c>
      <c r="D23" s="87">
        <v>99.7</v>
      </c>
      <c r="E23" s="87">
        <v>0</v>
      </c>
      <c r="F23" s="318">
        <v>0</v>
      </c>
      <c r="G23" s="96">
        <v>20</v>
      </c>
      <c r="H23" s="162">
        <f t="shared" si="4"/>
        <v>179.54000000000002</v>
      </c>
      <c r="I23" s="130">
        <f t="shared" si="5"/>
        <v>0.02</v>
      </c>
      <c r="J23" s="130">
        <f t="shared" si="6"/>
        <v>19.94</v>
      </c>
      <c r="K23" s="320">
        <f t="shared" si="7"/>
        <v>0</v>
      </c>
      <c r="L23" s="282">
        <f t="shared" si="8"/>
        <v>0</v>
      </c>
    </row>
    <row r="24" spans="1:12" ht="12.75">
      <c r="A24" s="166" t="s">
        <v>740</v>
      </c>
      <c r="B24" s="98">
        <f t="shared" si="3"/>
        <v>0</v>
      </c>
      <c r="C24" s="87"/>
      <c r="D24" s="87"/>
      <c r="E24" s="87"/>
      <c r="F24" s="318"/>
      <c r="G24" s="96">
        <v>70</v>
      </c>
      <c r="H24" s="162">
        <f t="shared" si="4"/>
        <v>0</v>
      </c>
      <c r="I24" s="130">
        <f t="shared" si="5"/>
        <v>0</v>
      </c>
      <c r="J24" s="130">
        <f t="shared" si="6"/>
        <v>0</v>
      </c>
      <c r="K24" s="320">
        <f t="shared" si="7"/>
        <v>0</v>
      </c>
      <c r="L24" s="282">
        <f t="shared" si="8"/>
        <v>0</v>
      </c>
    </row>
    <row r="25" spans="1:12" ht="13.5" thickBot="1">
      <c r="A25" s="161" t="s">
        <v>99</v>
      </c>
      <c r="B25" s="98">
        <f t="shared" si="3"/>
        <v>0</v>
      </c>
      <c r="C25" s="107"/>
      <c r="D25" s="107"/>
      <c r="E25" s="323"/>
      <c r="F25" s="324"/>
      <c r="G25" s="135"/>
      <c r="H25" s="162">
        <f t="shared" si="4"/>
        <v>0</v>
      </c>
      <c r="I25" s="130">
        <f t="shared" si="5"/>
        <v>0</v>
      </c>
      <c r="J25" s="130">
        <f t="shared" si="6"/>
        <v>0</v>
      </c>
      <c r="K25" s="320">
        <f t="shared" si="7"/>
        <v>0</v>
      </c>
      <c r="L25" s="99">
        <f t="shared" si="8"/>
        <v>0</v>
      </c>
    </row>
    <row r="26" spans="1:12" ht="13.5" thickBot="1">
      <c r="A26" s="118" t="s">
        <v>657</v>
      </c>
      <c r="B26" s="163">
        <f>H26/$G26*100</f>
        <v>50.3638190954774</v>
      </c>
      <c r="C26" s="164">
        <f>I26/$G26*100</f>
        <v>2.2321608040201006</v>
      </c>
      <c r="D26" s="164">
        <f>J26/$G26*100</f>
        <v>3.1075376884422115</v>
      </c>
      <c r="E26" s="316">
        <f>K26/$G26*100</f>
        <v>3.3668341708542715</v>
      </c>
      <c r="F26" s="319">
        <f>L26/$G26*100</f>
        <v>1.7336683417085428</v>
      </c>
      <c r="G26" s="119">
        <f aca="true" t="shared" si="9" ref="G26:L26">SUM(G19:G25)</f>
        <v>1990</v>
      </c>
      <c r="H26" s="165">
        <f t="shared" si="9"/>
        <v>1002.2400000000002</v>
      </c>
      <c r="I26" s="121">
        <f t="shared" si="9"/>
        <v>44.42</v>
      </c>
      <c r="J26" s="121">
        <f t="shared" si="9"/>
        <v>61.84</v>
      </c>
      <c r="K26" s="321">
        <f t="shared" si="9"/>
        <v>67</v>
      </c>
      <c r="L26" s="203">
        <f t="shared" si="9"/>
        <v>34.5</v>
      </c>
    </row>
    <row r="27" spans="1:12" ht="14.25" thickBot="1" thickTop="1">
      <c r="A27" s="204" t="s">
        <v>468</v>
      </c>
      <c r="B27" s="205">
        <f>H26/$H27</f>
        <v>167.04000000000005</v>
      </c>
      <c r="C27" s="206">
        <f>I26/$H27</f>
        <v>7.403333333333333</v>
      </c>
      <c r="D27" s="206">
        <f>J26/$H27</f>
        <v>10.306666666666667</v>
      </c>
      <c r="E27" s="209">
        <f>K26/$H27</f>
        <v>11.166666666666666</v>
      </c>
      <c r="F27" s="209">
        <f>L26/$H27</f>
        <v>5.75</v>
      </c>
      <c r="G27" s="210">
        <f>G26/H27</f>
        <v>331.6666666666667</v>
      </c>
      <c r="H27" s="211">
        <v>6</v>
      </c>
      <c r="I27" s="207" t="s">
        <v>469</v>
      </c>
      <c r="J27" s="208"/>
      <c r="K27" s="208"/>
      <c r="L27" s="322"/>
    </row>
    <row r="28" ht="13.5" thickBot="1"/>
    <row r="29" spans="1:12" ht="12.75">
      <c r="A29" s="639" t="s">
        <v>1740</v>
      </c>
      <c r="B29" s="642" t="s">
        <v>649</v>
      </c>
      <c r="C29" s="643"/>
      <c r="D29" s="643"/>
      <c r="E29" s="643"/>
      <c r="F29" s="644"/>
      <c r="G29" s="645" t="s">
        <v>651</v>
      </c>
      <c r="H29" s="642" t="s">
        <v>650</v>
      </c>
      <c r="I29" s="647"/>
      <c r="J29" s="647"/>
      <c r="K29" s="647"/>
      <c r="L29" s="648"/>
    </row>
    <row r="30" spans="1:12" ht="12.75">
      <c r="A30" s="640"/>
      <c r="B30" s="63" t="s">
        <v>654</v>
      </c>
      <c r="C30" s="64" t="s">
        <v>656</v>
      </c>
      <c r="D30" s="64" t="s">
        <v>483</v>
      </c>
      <c r="E30" s="65" t="s">
        <v>655</v>
      </c>
      <c r="F30" s="68" t="s">
        <v>371</v>
      </c>
      <c r="G30" s="646"/>
      <c r="H30" s="67" t="s">
        <v>654</v>
      </c>
      <c r="I30" s="64" t="s">
        <v>656</v>
      </c>
      <c r="J30" s="64" t="s">
        <v>483</v>
      </c>
      <c r="K30" s="65" t="s">
        <v>655</v>
      </c>
      <c r="L30" s="68" t="s">
        <v>371</v>
      </c>
    </row>
    <row r="31" spans="1:12" ht="13.5" thickBot="1">
      <c r="A31" s="641"/>
      <c r="B31" s="74" t="s">
        <v>653</v>
      </c>
      <c r="C31" s="75" t="s">
        <v>652</v>
      </c>
      <c r="D31" s="75" t="s">
        <v>652</v>
      </c>
      <c r="E31" s="76" t="s">
        <v>652</v>
      </c>
      <c r="F31" s="78" t="s">
        <v>652</v>
      </c>
      <c r="G31" s="77" t="s">
        <v>652</v>
      </c>
      <c r="H31" s="156" t="s">
        <v>653</v>
      </c>
      <c r="I31" s="75" t="s">
        <v>652</v>
      </c>
      <c r="J31" s="75" t="s">
        <v>652</v>
      </c>
      <c r="K31" s="76" t="s">
        <v>652</v>
      </c>
      <c r="L31" s="78" t="s">
        <v>652</v>
      </c>
    </row>
    <row r="32" spans="1:12" ht="12.75">
      <c r="A32" s="157" t="s">
        <v>486</v>
      </c>
      <c r="B32" s="128">
        <f>C32*4+D32*9+E32*4</f>
        <v>345</v>
      </c>
      <c r="C32" s="158">
        <v>7.4</v>
      </c>
      <c r="D32" s="158">
        <v>0.6</v>
      </c>
      <c r="E32" s="158">
        <v>77.5</v>
      </c>
      <c r="F32" s="317">
        <v>4.6</v>
      </c>
      <c r="G32" s="89">
        <v>150</v>
      </c>
      <c r="H32" s="160">
        <f>B32/100*$G32</f>
        <v>517.5</v>
      </c>
      <c r="I32" s="128">
        <f>C32/100*$G32</f>
        <v>11.100000000000001</v>
      </c>
      <c r="J32" s="128">
        <f>D32/100*$G32</f>
        <v>0.9</v>
      </c>
      <c r="K32" s="279">
        <f>E32/100*$G32</f>
        <v>116.25</v>
      </c>
      <c r="L32" s="129">
        <f>F32/100*$G32</f>
        <v>6.8999999999999995</v>
      </c>
    </row>
    <row r="33" spans="1:12" ht="12.75">
      <c r="A33" s="161" t="s">
        <v>518</v>
      </c>
      <c r="B33" s="98">
        <f aca="true" t="shared" si="10" ref="B33:B39">C33*4+D33*9+E33*4</f>
        <v>230.8</v>
      </c>
      <c r="C33" s="107">
        <v>12.5</v>
      </c>
      <c r="D33" s="107">
        <v>20</v>
      </c>
      <c r="E33" s="107">
        <v>0.2</v>
      </c>
      <c r="F33" s="286">
        <v>0</v>
      </c>
      <c r="G33" s="135">
        <v>200</v>
      </c>
      <c r="H33" s="162">
        <f aca="true" t="shared" si="11" ref="H33:H39">B33/100*$G33</f>
        <v>461.6000000000001</v>
      </c>
      <c r="I33" s="98">
        <f aca="true" t="shared" si="12" ref="I33:I39">C33/100*$G33</f>
        <v>25</v>
      </c>
      <c r="J33" s="98">
        <f aca="true" t="shared" si="13" ref="J33:J39">D33/100*$G33</f>
        <v>40</v>
      </c>
      <c r="K33" s="508">
        <f aca="true" t="shared" si="14" ref="K33:K39">E33/100*$G33</f>
        <v>0.4</v>
      </c>
      <c r="L33" s="99">
        <f aca="true" t="shared" si="15" ref="L33:L39">F33/100*$G33</f>
        <v>0</v>
      </c>
    </row>
    <row r="34" spans="1:12" ht="12.75">
      <c r="A34" s="166" t="s">
        <v>106</v>
      </c>
      <c r="B34" s="98">
        <f t="shared" si="10"/>
        <v>16.8</v>
      </c>
      <c r="C34" s="87">
        <v>1.2</v>
      </c>
      <c r="D34" s="87">
        <v>0</v>
      </c>
      <c r="E34" s="87">
        <v>3</v>
      </c>
      <c r="F34" s="318">
        <v>2.2</v>
      </c>
      <c r="G34" s="96">
        <v>1000</v>
      </c>
      <c r="H34" s="162">
        <f t="shared" si="11"/>
        <v>168</v>
      </c>
      <c r="I34" s="130">
        <f t="shared" si="12"/>
        <v>12</v>
      </c>
      <c r="J34" s="130">
        <f t="shared" si="13"/>
        <v>0</v>
      </c>
      <c r="K34" s="320">
        <f t="shared" si="14"/>
        <v>30</v>
      </c>
      <c r="L34" s="282">
        <f t="shared" si="15"/>
        <v>22.000000000000004</v>
      </c>
    </row>
    <row r="35" spans="1:12" ht="12.75">
      <c r="A35" s="166" t="s">
        <v>671</v>
      </c>
      <c r="B35" s="98">
        <f t="shared" si="10"/>
        <v>22.7</v>
      </c>
      <c r="C35" s="87">
        <v>1</v>
      </c>
      <c r="D35" s="87">
        <v>0.3</v>
      </c>
      <c r="E35" s="87">
        <v>4</v>
      </c>
      <c r="F35" s="318">
        <v>1.7</v>
      </c>
      <c r="G35" s="96">
        <v>500</v>
      </c>
      <c r="H35" s="162">
        <f t="shared" si="11"/>
        <v>113.49999999999999</v>
      </c>
      <c r="I35" s="130">
        <f t="shared" si="12"/>
        <v>5</v>
      </c>
      <c r="J35" s="130">
        <f t="shared" si="13"/>
        <v>1.5</v>
      </c>
      <c r="K35" s="320">
        <f t="shared" si="14"/>
        <v>20</v>
      </c>
      <c r="L35" s="282">
        <f t="shared" si="15"/>
        <v>8.5</v>
      </c>
    </row>
    <row r="36" spans="1:12" ht="12.75">
      <c r="A36" s="166" t="s">
        <v>752</v>
      </c>
      <c r="B36" s="98">
        <f t="shared" si="10"/>
        <v>39.800000000000004</v>
      </c>
      <c r="C36" s="87">
        <v>1.2</v>
      </c>
      <c r="D36" s="87">
        <v>0.2</v>
      </c>
      <c r="E36" s="87">
        <v>8.3</v>
      </c>
      <c r="F36" s="318">
        <v>2</v>
      </c>
      <c r="G36" s="96">
        <v>200</v>
      </c>
      <c r="H36" s="162">
        <f t="shared" si="11"/>
        <v>79.60000000000001</v>
      </c>
      <c r="I36" s="130">
        <f t="shared" si="12"/>
        <v>2.4</v>
      </c>
      <c r="J36" s="130">
        <f t="shared" si="13"/>
        <v>0.4</v>
      </c>
      <c r="K36" s="320">
        <f t="shared" si="14"/>
        <v>16.6</v>
      </c>
      <c r="L36" s="282">
        <f t="shared" si="15"/>
        <v>4</v>
      </c>
    </row>
    <row r="37" spans="1:12" ht="12.75">
      <c r="A37" s="166" t="s">
        <v>739</v>
      </c>
      <c r="B37" s="98">
        <f t="shared" si="10"/>
        <v>897.7</v>
      </c>
      <c r="C37" s="87">
        <v>0.1</v>
      </c>
      <c r="D37" s="87">
        <v>99.7</v>
      </c>
      <c r="E37" s="87">
        <v>0</v>
      </c>
      <c r="F37" s="318">
        <v>0</v>
      </c>
      <c r="G37" s="96">
        <v>20</v>
      </c>
      <c r="H37" s="162">
        <f t="shared" si="11"/>
        <v>179.54000000000002</v>
      </c>
      <c r="I37" s="130">
        <f t="shared" si="12"/>
        <v>0.02</v>
      </c>
      <c r="J37" s="130">
        <f t="shared" si="13"/>
        <v>19.94</v>
      </c>
      <c r="K37" s="320">
        <f t="shared" si="14"/>
        <v>0</v>
      </c>
      <c r="L37" s="282">
        <f t="shared" si="15"/>
        <v>0</v>
      </c>
    </row>
    <row r="38" spans="1:12" ht="12.75">
      <c r="A38" s="166" t="s">
        <v>740</v>
      </c>
      <c r="B38" s="98">
        <f t="shared" si="10"/>
        <v>0</v>
      </c>
      <c r="C38" s="87"/>
      <c r="D38" s="87"/>
      <c r="E38" s="87"/>
      <c r="F38" s="318"/>
      <c r="G38" s="96">
        <v>300</v>
      </c>
      <c r="H38" s="162">
        <f t="shared" si="11"/>
        <v>0</v>
      </c>
      <c r="I38" s="130">
        <f t="shared" si="12"/>
        <v>0</v>
      </c>
      <c r="J38" s="130">
        <f t="shared" si="13"/>
        <v>0</v>
      </c>
      <c r="K38" s="320">
        <f t="shared" si="14"/>
        <v>0</v>
      </c>
      <c r="L38" s="282">
        <f t="shared" si="15"/>
        <v>0</v>
      </c>
    </row>
    <row r="39" spans="1:12" ht="13.5" thickBot="1">
      <c r="A39" s="161" t="s">
        <v>99</v>
      </c>
      <c r="B39" s="98">
        <f t="shared" si="10"/>
        <v>0</v>
      </c>
      <c r="C39" s="107"/>
      <c r="D39" s="107"/>
      <c r="E39" s="323"/>
      <c r="F39" s="324"/>
      <c r="G39" s="135"/>
      <c r="H39" s="162">
        <f t="shared" si="11"/>
        <v>0</v>
      </c>
      <c r="I39" s="130">
        <f t="shared" si="12"/>
        <v>0</v>
      </c>
      <c r="J39" s="130">
        <f t="shared" si="13"/>
        <v>0</v>
      </c>
      <c r="K39" s="320">
        <f t="shared" si="14"/>
        <v>0</v>
      </c>
      <c r="L39" s="99">
        <f t="shared" si="15"/>
        <v>0</v>
      </c>
    </row>
    <row r="40" spans="1:12" ht="13.5" thickBot="1">
      <c r="A40" s="118" t="s">
        <v>657</v>
      </c>
      <c r="B40" s="163">
        <f>H40/$G40*100</f>
        <v>42.288607594936714</v>
      </c>
      <c r="C40" s="164">
        <f>I40/$G40*100</f>
        <v>2.3426160337552746</v>
      </c>
      <c r="D40" s="164">
        <f>J40/$G40*100</f>
        <v>2.6472573839662448</v>
      </c>
      <c r="E40" s="316">
        <f>K40/$G40*100</f>
        <v>7.732067510548523</v>
      </c>
      <c r="F40" s="319">
        <f>L40/$G40*100</f>
        <v>1.7468354430379747</v>
      </c>
      <c r="G40" s="119">
        <f>SUM(G32:G39)</f>
        <v>2370</v>
      </c>
      <c r="H40" s="165">
        <f>SUM(H33:H39)</f>
        <v>1002.2400000000002</v>
      </c>
      <c r="I40" s="121">
        <f>SUM(I32:I39)</f>
        <v>55.52</v>
      </c>
      <c r="J40" s="121">
        <f>SUM(J32:J39)</f>
        <v>62.739999999999995</v>
      </c>
      <c r="K40" s="321">
        <f>SUM(K32:K39)</f>
        <v>183.25</v>
      </c>
      <c r="L40" s="203">
        <f>SUM(L32:L39)</f>
        <v>41.400000000000006</v>
      </c>
    </row>
    <row r="41" spans="1:12" ht="14.25" thickBot="1" thickTop="1">
      <c r="A41" s="204" t="s">
        <v>468</v>
      </c>
      <c r="B41" s="205">
        <f>H40/$H41</f>
        <v>143.17714285714288</v>
      </c>
      <c r="C41" s="206">
        <f>I40/$H41</f>
        <v>7.9314285714285715</v>
      </c>
      <c r="D41" s="206">
        <f>J40/$H41</f>
        <v>8.962857142857143</v>
      </c>
      <c r="E41" s="209">
        <f>K40/$H41</f>
        <v>26.178571428571427</v>
      </c>
      <c r="F41" s="209">
        <f>L40/$H41</f>
        <v>5.9142857142857155</v>
      </c>
      <c r="G41" s="210">
        <f>G40/H41</f>
        <v>338.57142857142856</v>
      </c>
      <c r="H41" s="211">
        <v>7</v>
      </c>
      <c r="I41" s="207" t="s">
        <v>469</v>
      </c>
      <c r="J41" s="208"/>
      <c r="K41" s="208"/>
      <c r="L41" s="322"/>
    </row>
    <row r="42" ht="13.5" thickBot="1"/>
    <row r="43" spans="1:12" ht="12.75">
      <c r="A43" s="649" t="s">
        <v>733</v>
      </c>
      <c r="B43" s="642" t="s">
        <v>649</v>
      </c>
      <c r="C43" s="643"/>
      <c r="D43" s="643"/>
      <c r="E43" s="643"/>
      <c r="F43" s="644"/>
      <c r="G43" s="645" t="s">
        <v>651</v>
      </c>
      <c r="H43" s="642" t="s">
        <v>650</v>
      </c>
      <c r="I43" s="647"/>
      <c r="J43" s="647"/>
      <c r="K43" s="647"/>
      <c r="L43" s="648"/>
    </row>
    <row r="44" spans="1:12" ht="12.75">
      <c r="A44" s="650"/>
      <c r="B44" s="63" t="s">
        <v>654</v>
      </c>
      <c r="C44" s="64" t="s">
        <v>656</v>
      </c>
      <c r="D44" s="64" t="s">
        <v>483</v>
      </c>
      <c r="E44" s="65" t="s">
        <v>655</v>
      </c>
      <c r="F44" s="68" t="s">
        <v>371</v>
      </c>
      <c r="G44" s="646"/>
      <c r="H44" s="67" t="s">
        <v>654</v>
      </c>
      <c r="I44" s="64" t="s">
        <v>656</v>
      </c>
      <c r="J44" s="64" t="s">
        <v>483</v>
      </c>
      <c r="K44" s="65" t="s">
        <v>655</v>
      </c>
      <c r="L44" s="68" t="s">
        <v>371</v>
      </c>
    </row>
    <row r="45" spans="1:12" ht="13.5" thickBot="1">
      <c r="A45" s="651"/>
      <c r="B45" s="74" t="s">
        <v>653</v>
      </c>
      <c r="C45" s="75" t="s">
        <v>652</v>
      </c>
      <c r="D45" s="75" t="s">
        <v>652</v>
      </c>
      <c r="E45" s="76" t="s">
        <v>652</v>
      </c>
      <c r="F45" s="78" t="s">
        <v>652</v>
      </c>
      <c r="G45" s="77" t="s">
        <v>652</v>
      </c>
      <c r="H45" s="156" t="s">
        <v>653</v>
      </c>
      <c r="I45" s="75" t="s">
        <v>652</v>
      </c>
      <c r="J45" s="75" t="s">
        <v>652</v>
      </c>
      <c r="K45" s="76" t="s">
        <v>652</v>
      </c>
      <c r="L45" s="78" t="s">
        <v>652</v>
      </c>
    </row>
    <row r="46" spans="1:12" ht="12.75">
      <c r="A46" s="157" t="s">
        <v>441</v>
      </c>
      <c r="B46" s="128">
        <f>C46*4+D46*9+E46*4</f>
        <v>86.3</v>
      </c>
      <c r="C46" s="158">
        <v>2.5</v>
      </c>
      <c r="D46" s="158">
        <v>0.3</v>
      </c>
      <c r="E46" s="158">
        <v>18.4</v>
      </c>
      <c r="F46" s="317">
        <v>3</v>
      </c>
      <c r="G46" s="89">
        <v>1000</v>
      </c>
      <c r="H46" s="160">
        <f aca="true" t="shared" si="16" ref="H46:L50">B46/100*$G46</f>
        <v>863</v>
      </c>
      <c r="I46" s="128">
        <f t="shared" si="16"/>
        <v>25</v>
      </c>
      <c r="J46" s="128">
        <f t="shared" si="16"/>
        <v>3</v>
      </c>
      <c r="K46" s="279">
        <f t="shared" si="16"/>
        <v>184</v>
      </c>
      <c r="L46" s="129">
        <f t="shared" si="16"/>
        <v>30</v>
      </c>
    </row>
    <row r="47" spans="1:12" ht="12.75">
      <c r="A47" s="166" t="s">
        <v>740</v>
      </c>
      <c r="B47" s="98">
        <f>C47*4+D47*9+E47*4</f>
        <v>0</v>
      </c>
      <c r="C47" s="87"/>
      <c r="D47" s="87"/>
      <c r="E47" s="87"/>
      <c r="F47" s="318"/>
      <c r="G47" s="96">
        <v>700</v>
      </c>
      <c r="H47" s="162">
        <f t="shared" si="16"/>
        <v>0</v>
      </c>
      <c r="I47" s="130">
        <f t="shared" si="16"/>
        <v>0</v>
      </c>
      <c r="J47" s="130">
        <f t="shared" si="16"/>
        <v>0</v>
      </c>
      <c r="K47" s="320">
        <f t="shared" si="16"/>
        <v>0</v>
      </c>
      <c r="L47" s="282">
        <f t="shared" si="16"/>
        <v>0</v>
      </c>
    </row>
    <row r="48" spans="1:12" ht="12.75">
      <c r="A48" s="166" t="s">
        <v>752</v>
      </c>
      <c r="B48" s="98">
        <f>C48*4+D48*9+E48*4</f>
        <v>39.800000000000004</v>
      </c>
      <c r="C48" s="87">
        <v>1.2</v>
      </c>
      <c r="D48" s="87">
        <v>0.2</v>
      </c>
      <c r="E48" s="87">
        <v>8.3</v>
      </c>
      <c r="F48" s="318">
        <v>2</v>
      </c>
      <c r="G48" s="96">
        <v>200</v>
      </c>
      <c r="H48" s="162">
        <f t="shared" si="16"/>
        <v>79.60000000000001</v>
      </c>
      <c r="I48" s="130">
        <f t="shared" si="16"/>
        <v>2.4</v>
      </c>
      <c r="J48" s="130">
        <f t="shared" si="16"/>
        <v>0.4</v>
      </c>
      <c r="K48" s="320">
        <f t="shared" si="16"/>
        <v>16.6</v>
      </c>
      <c r="L48" s="282">
        <f t="shared" si="16"/>
        <v>4</v>
      </c>
    </row>
    <row r="49" spans="1:12" ht="12.75">
      <c r="A49" s="166" t="s">
        <v>739</v>
      </c>
      <c r="B49" s="98">
        <f>C49*4+D49*9+E49*4</f>
        <v>897.7</v>
      </c>
      <c r="C49" s="87">
        <v>0.1</v>
      </c>
      <c r="D49" s="87">
        <v>99.7</v>
      </c>
      <c r="E49" s="87">
        <v>0</v>
      </c>
      <c r="F49" s="318">
        <v>0</v>
      </c>
      <c r="G49" s="96">
        <v>20</v>
      </c>
      <c r="H49" s="162">
        <f t="shared" si="16"/>
        <v>179.54000000000002</v>
      </c>
      <c r="I49" s="130">
        <f t="shared" si="16"/>
        <v>0.02</v>
      </c>
      <c r="J49" s="130">
        <f t="shared" si="16"/>
        <v>19.94</v>
      </c>
      <c r="K49" s="320">
        <f t="shared" si="16"/>
        <v>0</v>
      </c>
      <c r="L49" s="282">
        <f t="shared" si="16"/>
        <v>0</v>
      </c>
    </row>
    <row r="50" spans="1:12" ht="13.5" thickBot="1">
      <c r="A50" s="161" t="s">
        <v>99</v>
      </c>
      <c r="B50" s="98">
        <f>C50*4+D50*9+E50*4</f>
        <v>0</v>
      </c>
      <c r="C50" s="107"/>
      <c r="D50" s="107"/>
      <c r="E50" s="323"/>
      <c r="F50" s="324"/>
      <c r="G50" s="135"/>
      <c r="H50" s="162">
        <f t="shared" si="16"/>
        <v>0</v>
      </c>
      <c r="I50" s="130">
        <f t="shared" si="16"/>
        <v>0</v>
      </c>
      <c r="J50" s="130">
        <f t="shared" si="16"/>
        <v>0</v>
      </c>
      <c r="K50" s="320">
        <f t="shared" si="16"/>
        <v>0</v>
      </c>
      <c r="L50" s="282">
        <f t="shared" si="16"/>
        <v>0</v>
      </c>
    </row>
    <row r="51" spans="1:12" ht="13.5" thickBot="1">
      <c r="A51" s="118" t="s">
        <v>657</v>
      </c>
      <c r="B51" s="163">
        <f>H51/$G51*100</f>
        <v>58.444791666666674</v>
      </c>
      <c r="C51" s="164">
        <f>I51/$G51*100</f>
        <v>1.4281249999999999</v>
      </c>
      <c r="D51" s="164">
        <f>J51/$G51*100</f>
        <v>1.215625</v>
      </c>
      <c r="E51" s="316">
        <f>K51/$G51*100</f>
        <v>10.447916666666666</v>
      </c>
      <c r="F51" s="319">
        <f>L51/$G51*100</f>
        <v>1.7708333333333333</v>
      </c>
      <c r="G51" s="119">
        <f aca="true" t="shared" si="17" ref="G51:L51">SUM(G46:G50)</f>
        <v>1920</v>
      </c>
      <c r="H51" s="165">
        <f t="shared" si="17"/>
        <v>1122.14</v>
      </c>
      <c r="I51" s="121">
        <f t="shared" si="17"/>
        <v>27.419999999999998</v>
      </c>
      <c r="J51" s="121">
        <f t="shared" si="17"/>
        <v>23.34</v>
      </c>
      <c r="K51" s="321">
        <f t="shared" si="17"/>
        <v>200.6</v>
      </c>
      <c r="L51" s="203">
        <f t="shared" si="17"/>
        <v>34</v>
      </c>
    </row>
    <row r="52" spans="1:12" ht="14.25" thickBot="1" thickTop="1">
      <c r="A52" s="204" t="s">
        <v>468</v>
      </c>
      <c r="B52" s="205">
        <f>H51/$H52</f>
        <v>187.02333333333334</v>
      </c>
      <c r="C52" s="206">
        <f>I51/$H52</f>
        <v>4.569999999999999</v>
      </c>
      <c r="D52" s="206">
        <f>J51/$H52</f>
        <v>3.89</v>
      </c>
      <c r="E52" s="209">
        <f>K51/$H52</f>
        <v>33.43333333333333</v>
      </c>
      <c r="F52" s="209">
        <f>L51/$H52</f>
        <v>5.666666666666667</v>
      </c>
      <c r="G52" s="210">
        <f>G51/H52</f>
        <v>320</v>
      </c>
      <c r="H52" s="211">
        <v>6</v>
      </c>
      <c r="I52" s="207" t="s">
        <v>469</v>
      </c>
      <c r="J52" s="208"/>
      <c r="K52" s="208"/>
      <c r="L52" s="322"/>
    </row>
    <row r="53" ht="13.5" thickBot="1"/>
    <row r="54" spans="1:12" ht="12.75">
      <c r="A54" s="639" t="s">
        <v>1040</v>
      </c>
      <c r="B54" s="642" t="s">
        <v>649</v>
      </c>
      <c r="C54" s="652"/>
      <c r="D54" s="652"/>
      <c r="E54" s="652"/>
      <c r="F54" s="653"/>
      <c r="G54" s="654" t="s">
        <v>651</v>
      </c>
      <c r="H54" s="642" t="s">
        <v>650</v>
      </c>
      <c r="I54" s="652"/>
      <c r="J54" s="652"/>
      <c r="K54" s="652"/>
      <c r="L54" s="653"/>
    </row>
    <row r="55" spans="1:12" ht="12.75">
      <c r="A55" s="640"/>
      <c r="B55" s="63" t="s">
        <v>654</v>
      </c>
      <c r="C55" s="64" t="s">
        <v>656</v>
      </c>
      <c r="D55" s="64" t="s">
        <v>483</v>
      </c>
      <c r="E55" s="65" t="s">
        <v>655</v>
      </c>
      <c r="F55" s="68" t="s">
        <v>371</v>
      </c>
      <c r="G55" s="655"/>
      <c r="H55" s="67" t="s">
        <v>654</v>
      </c>
      <c r="I55" s="64" t="s">
        <v>656</v>
      </c>
      <c r="J55" s="64" t="s">
        <v>483</v>
      </c>
      <c r="K55" s="65" t="s">
        <v>655</v>
      </c>
      <c r="L55" s="68" t="s">
        <v>371</v>
      </c>
    </row>
    <row r="56" spans="1:12" ht="13.5" thickBot="1">
      <c r="A56" s="641"/>
      <c r="B56" s="74" t="s">
        <v>653</v>
      </c>
      <c r="C56" s="75" t="s">
        <v>652</v>
      </c>
      <c r="D56" s="75" t="s">
        <v>652</v>
      </c>
      <c r="E56" s="76" t="s">
        <v>652</v>
      </c>
      <c r="F56" s="78" t="s">
        <v>652</v>
      </c>
      <c r="G56" s="77" t="s">
        <v>652</v>
      </c>
      <c r="H56" s="156" t="s">
        <v>653</v>
      </c>
      <c r="I56" s="75" t="s">
        <v>652</v>
      </c>
      <c r="J56" s="75" t="s">
        <v>652</v>
      </c>
      <c r="K56" s="76" t="s">
        <v>652</v>
      </c>
      <c r="L56" s="78" t="s">
        <v>652</v>
      </c>
    </row>
    <row r="57" spans="1:12" ht="12.75">
      <c r="A57" s="157" t="s">
        <v>693</v>
      </c>
      <c r="B57" s="128">
        <f aca="true" t="shared" si="18" ref="B57:B64">C57*4+D57*9+E57*4</f>
        <v>27.9</v>
      </c>
      <c r="C57" s="158">
        <v>2.4</v>
      </c>
      <c r="D57" s="158">
        <v>0.3</v>
      </c>
      <c r="E57" s="158">
        <v>3.9</v>
      </c>
      <c r="F57" s="317">
        <v>2.3</v>
      </c>
      <c r="G57" s="89">
        <v>1500</v>
      </c>
      <c r="H57" s="160">
        <f aca="true" t="shared" si="19" ref="H57:H64">B57/100*$G57</f>
        <v>418.49999999999994</v>
      </c>
      <c r="I57" s="128">
        <f aca="true" t="shared" si="20" ref="I57:I64">C57/100*$G57</f>
        <v>36</v>
      </c>
      <c r="J57" s="128">
        <f aca="true" t="shared" si="21" ref="J57:J64">D57/100*$G57</f>
        <v>4.5</v>
      </c>
      <c r="K57" s="279">
        <f aca="true" t="shared" si="22" ref="K57:K64">E57/100*$G57</f>
        <v>58.5</v>
      </c>
      <c r="L57" s="129">
        <f aca="true" t="shared" si="23" ref="L57:L64">F57/100*$G57</f>
        <v>34.5</v>
      </c>
    </row>
    <row r="58" spans="1:12" ht="12.75">
      <c r="A58" s="161" t="s">
        <v>1041</v>
      </c>
      <c r="B58" s="187">
        <f t="shared" si="18"/>
        <v>169.1</v>
      </c>
      <c r="C58" s="107">
        <v>20.5</v>
      </c>
      <c r="D58" s="107">
        <v>9.5</v>
      </c>
      <c r="E58" s="108">
        <v>0.4</v>
      </c>
      <c r="F58" s="286">
        <v>0</v>
      </c>
      <c r="G58" s="135">
        <v>500</v>
      </c>
      <c r="H58" s="188">
        <f t="shared" si="19"/>
        <v>845.4999999999999</v>
      </c>
      <c r="I58" s="187">
        <f t="shared" si="20"/>
        <v>102.5</v>
      </c>
      <c r="J58" s="187">
        <f t="shared" si="21"/>
        <v>47.5</v>
      </c>
      <c r="K58" s="325">
        <f t="shared" si="22"/>
        <v>2</v>
      </c>
      <c r="L58" s="282">
        <f t="shared" si="23"/>
        <v>0</v>
      </c>
    </row>
    <row r="59" spans="1:12" ht="12.75">
      <c r="A59" s="161" t="s">
        <v>51</v>
      </c>
      <c r="B59" s="187">
        <f t="shared" si="18"/>
        <v>359.5</v>
      </c>
      <c r="C59" s="107">
        <v>8.8</v>
      </c>
      <c r="D59" s="107">
        <v>2.7</v>
      </c>
      <c r="E59" s="108">
        <v>75</v>
      </c>
      <c r="F59" s="286">
        <v>4.8</v>
      </c>
      <c r="G59" s="135">
        <v>200</v>
      </c>
      <c r="H59" s="188">
        <f t="shared" si="19"/>
        <v>719</v>
      </c>
      <c r="I59" s="187">
        <f t="shared" si="20"/>
        <v>17.6</v>
      </c>
      <c r="J59" s="187">
        <f t="shared" si="21"/>
        <v>5.4</v>
      </c>
      <c r="K59" s="325">
        <f t="shared" si="22"/>
        <v>150</v>
      </c>
      <c r="L59" s="282">
        <f t="shared" si="23"/>
        <v>9.6</v>
      </c>
    </row>
    <row r="60" spans="1:12" ht="12.75">
      <c r="A60" s="161" t="s">
        <v>546</v>
      </c>
      <c r="B60" s="187">
        <f t="shared" si="18"/>
        <v>39.800000000000004</v>
      </c>
      <c r="C60" s="107">
        <v>1.2</v>
      </c>
      <c r="D60" s="107">
        <v>0.2</v>
      </c>
      <c r="E60" s="107">
        <v>8.3</v>
      </c>
      <c r="F60" s="286">
        <v>2</v>
      </c>
      <c r="G60" s="135">
        <v>150</v>
      </c>
      <c r="H60" s="188">
        <f t="shared" si="19"/>
        <v>59.7</v>
      </c>
      <c r="I60" s="187">
        <f t="shared" si="20"/>
        <v>1.8</v>
      </c>
      <c r="J60" s="187">
        <f t="shared" si="21"/>
        <v>0.3</v>
      </c>
      <c r="K60" s="325">
        <f t="shared" si="22"/>
        <v>12.450000000000001</v>
      </c>
      <c r="L60" s="282">
        <f t="shared" si="23"/>
        <v>3</v>
      </c>
    </row>
    <row r="61" spans="1:12" ht="12.75">
      <c r="A61" s="166" t="s">
        <v>691</v>
      </c>
      <c r="B61" s="98">
        <f t="shared" si="18"/>
        <v>135.1</v>
      </c>
      <c r="C61" s="87">
        <v>6.8</v>
      </c>
      <c r="D61" s="87">
        <v>0.3</v>
      </c>
      <c r="E61" s="87">
        <v>26.3</v>
      </c>
      <c r="F61" s="318">
        <v>2.7</v>
      </c>
      <c r="G61" s="96">
        <v>20</v>
      </c>
      <c r="H61" s="188">
        <f t="shared" si="19"/>
        <v>27.02</v>
      </c>
      <c r="I61" s="187">
        <f t="shared" si="20"/>
        <v>1.36</v>
      </c>
      <c r="J61" s="187">
        <f t="shared" si="21"/>
        <v>0.06</v>
      </c>
      <c r="K61" s="325">
        <f t="shared" si="22"/>
        <v>5.26</v>
      </c>
      <c r="L61" s="282">
        <f t="shared" si="23"/>
        <v>0.54</v>
      </c>
    </row>
    <row r="62" spans="1:12" ht="12.75">
      <c r="A62" s="161" t="s">
        <v>1488</v>
      </c>
      <c r="B62" s="187">
        <f t="shared" si="18"/>
        <v>897.7</v>
      </c>
      <c r="C62" s="107">
        <v>0.1</v>
      </c>
      <c r="D62" s="107">
        <v>99.7</v>
      </c>
      <c r="E62" s="107">
        <v>0</v>
      </c>
      <c r="F62" s="286">
        <v>0</v>
      </c>
      <c r="G62" s="135">
        <v>25</v>
      </c>
      <c r="H62" s="188">
        <f t="shared" si="19"/>
        <v>224.425</v>
      </c>
      <c r="I62" s="187">
        <f t="shared" si="20"/>
        <v>0.025</v>
      </c>
      <c r="J62" s="187">
        <f t="shared" si="21"/>
        <v>24.925</v>
      </c>
      <c r="K62" s="325">
        <f t="shared" si="22"/>
        <v>0</v>
      </c>
      <c r="L62" s="282">
        <f t="shared" si="23"/>
        <v>0</v>
      </c>
    </row>
    <row r="63" spans="1:12" ht="12.75">
      <c r="A63" s="161" t="s">
        <v>658</v>
      </c>
      <c r="B63" s="187">
        <f t="shared" si="18"/>
        <v>137.6</v>
      </c>
      <c r="C63" s="107">
        <v>3.4</v>
      </c>
      <c r="D63" s="107">
        <v>12</v>
      </c>
      <c r="E63" s="107">
        <v>4</v>
      </c>
      <c r="F63" s="286">
        <v>0</v>
      </c>
      <c r="G63" s="135">
        <v>200</v>
      </c>
      <c r="H63" s="188">
        <f t="shared" si="19"/>
        <v>275.2</v>
      </c>
      <c r="I63" s="187">
        <f t="shared" si="20"/>
        <v>6.800000000000001</v>
      </c>
      <c r="J63" s="187">
        <f t="shared" si="21"/>
        <v>24</v>
      </c>
      <c r="K63" s="325">
        <f t="shared" si="22"/>
        <v>8</v>
      </c>
      <c r="L63" s="282">
        <f t="shared" si="23"/>
        <v>0</v>
      </c>
    </row>
    <row r="64" spans="1:12" ht="13.5" thickBot="1">
      <c r="A64" s="173" t="s">
        <v>1285</v>
      </c>
      <c r="B64" s="429">
        <f t="shared" si="18"/>
        <v>0</v>
      </c>
      <c r="C64" s="323"/>
      <c r="D64" s="323"/>
      <c r="E64" s="323"/>
      <c r="F64" s="324"/>
      <c r="G64" s="430"/>
      <c r="H64" s="162">
        <f t="shared" si="19"/>
        <v>0</v>
      </c>
      <c r="I64" s="130">
        <f t="shared" si="20"/>
        <v>0</v>
      </c>
      <c r="J64" s="130">
        <f t="shared" si="21"/>
        <v>0</v>
      </c>
      <c r="K64" s="320">
        <f t="shared" si="22"/>
        <v>0</v>
      </c>
      <c r="L64" s="282">
        <f t="shared" si="23"/>
        <v>0</v>
      </c>
    </row>
    <row r="65" spans="1:12" ht="13.5" thickBot="1">
      <c r="A65" s="118" t="s">
        <v>657</v>
      </c>
      <c r="B65" s="163">
        <f>H65/$G65*100</f>
        <v>99.01136801541425</v>
      </c>
      <c r="C65" s="164">
        <f>I65/$G65*100</f>
        <v>6.400192678227362</v>
      </c>
      <c r="D65" s="164">
        <f>J65/$G65*100</f>
        <v>4.111175337186898</v>
      </c>
      <c r="E65" s="316">
        <f>K65/$G65*100</f>
        <v>9.102504816955683</v>
      </c>
      <c r="F65" s="319">
        <f>L65/$G65*100</f>
        <v>1.8358381502890173</v>
      </c>
      <c r="G65" s="119">
        <f aca="true" t="shared" si="24" ref="G65:L65">SUM(G57:G64)</f>
        <v>2595</v>
      </c>
      <c r="H65" s="165">
        <f t="shared" si="24"/>
        <v>2569.345</v>
      </c>
      <c r="I65" s="121">
        <f t="shared" si="24"/>
        <v>166.08500000000004</v>
      </c>
      <c r="J65" s="121">
        <f t="shared" si="24"/>
        <v>106.685</v>
      </c>
      <c r="K65" s="321">
        <f t="shared" si="24"/>
        <v>236.20999999999998</v>
      </c>
      <c r="L65" s="203">
        <f t="shared" si="24"/>
        <v>47.64</v>
      </c>
    </row>
    <row r="66" spans="1:12" ht="14.25" thickBot="1" thickTop="1">
      <c r="A66" s="204" t="s">
        <v>468</v>
      </c>
      <c r="B66" s="205">
        <f>H65/$H66</f>
        <v>321.168125</v>
      </c>
      <c r="C66" s="206">
        <f>I65/$H66</f>
        <v>20.760625000000005</v>
      </c>
      <c r="D66" s="206">
        <f>J65/$H66</f>
        <v>13.335625</v>
      </c>
      <c r="E66" s="209">
        <f>K65/$H66</f>
        <v>29.526249999999997</v>
      </c>
      <c r="F66" s="209">
        <f>L65/$H66</f>
        <v>5.955</v>
      </c>
      <c r="G66" s="210">
        <f>G65/$H66</f>
        <v>324.375</v>
      </c>
      <c r="H66" s="211">
        <v>8</v>
      </c>
      <c r="I66" s="207" t="s">
        <v>469</v>
      </c>
      <c r="J66" s="208"/>
      <c r="K66" s="208"/>
      <c r="L66" s="322"/>
    </row>
    <row r="67" spans="1:12" ht="14.25" thickBot="1" thickTop="1">
      <c r="A67" s="204" t="s">
        <v>412</v>
      </c>
      <c r="B67" s="205" t="e">
        <f>H65/$H67</f>
        <v>#DIV/0!</v>
      </c>
      <c r="C67" s="206" t="e">
        <f>I65/$H67</f>
        <v>#DIV/0!</v>
      </c>
      <c r="D67" s="206" t="e">
        <f>J65/$H67</f>
        <v>#DIV/0!</v>
      </c>
      <c r="E67" s="209" t="e">
        <f>K65/$H67</f>
        <v>#DIV/0!</v>
      </c>
      <c r="F67" s="209" t="e">
        <f>L65/$H67</f>
        <v>#DIV/0!</v>
      </c>
      <c r="G67" s="210" t="e">
        <f>G65/$H67</f>
        <v>#DIV/0!</v>
      </c>
      <c r="H67" s="211"/>
      <c r="I67" s="207" t="s">
        <v>413</v>
      </c>
      <c r="J67" s="208"/>
      <c r="K67" s="208"/>
      <c r="L67" s="322"/>
    </row>
    <row r="68" ht="13.5" thickBot="1"/>
    <row r="69" spans="1:12" ht="12.75">
      <c r="A69" s="639" t="s">
        <v>1283</v>
      </c>
      <c r="B69" s="642" t="s">
        <v>649</v>
      </c>
      <c r="C69" s="652"/>
      <c r="D69" s="652"/>
      <c r="E69" s="652"/>
      <c r="F69" s="653"/>
      <c r="G69" s="654" t="s">
        <v>651</v>
      </c>
      <c r="H69" s="642" t="s">
        <v>650</v>
      </c>
      <c r="I69" s="652"/>
      <c r="J69" s="652"/>
      <c r="K69" s="652"/>
      <c r="L69" s="653"/>
    </row>
    <row r="70" spans="1:12" ht="12.75">
      <c r="A70" s="640"/>
      <c r="B70" s="63" t="s">
        <v>654</v>
      </c>
      <c r="C70" s="64" t="s">
        <v>656</v>
      </c>
      <c r="D70" s="64" t="s">
        <v>483</v>
      </c>
      <c r="E70" s="65" t="s">
        <v>655</v>
      </c>
      <c r="F70" s="68" t="s">
        <v>371</v>
      </c>
      <c r="G70" s="655"/>
      <c r="H70" s="67" t="s">
        <v>654</v>
      </c>
      <c r="I70" s="64" t="s">
        <v>656</v>
      </c>
      <c r="J70" s="64" t="s">
        <v>483</v>
      </c>
      <c r="K70" s="65" t="s">
        <v>655</v>
      </c>
      <c r="L70" s="68" t="s">
        <v>371</v>
      </c>
    </row>
    <row r="71" spans="1:12" ht="13.5" thickBot="1">
      <c r="A71" s="641"/>
      <c r="B71" s="74" t="s">
        <v>653</v>
      </c>
      <c r="C71" s="75" t="s">
        <v>652</v>
      </c>
      <c r="D71" s="75" t="s">
        <v>652</v>
      </c>
      <c r="E71" s="76" t="s">
        <v>652</v>
      </c>
      <c r="F71" s="78" t="s">
        <v>652</v>
      </c>
      <c r="G71" s="77" t="s">
        <v>652</v>
      </c>
      <c r="H71" s="156" t="s">
        <v>653</v>
      </c>
      <c r="I71" s="75" t="s">
        <v>652</v>
      </c>
      <c r="J71" s="75" t="s">
        <v>652</v>
      </c>
      <c r="K71" s="76" t="s">
        <v>652</v>
      </c>
      <c r="L71" s="78" t="s">
        <v>652</v>
      </c>
    </row>
    <row r="72" spans="1:12" ht="12.75">
      <c r="A72" s="157" t="s">
        <v>694</v>
      </c>
      <c r="B72" s="128">
        <f aca="true" t="shared" si="25" ref="B72:B79">C72*4+D72*9+E72*4</f>
        <v>33.4</v>
      </c>
      <c r="C72" s="158">
        <v>3.6</v>
      </c>
      <c r="D72" s="158">
        <v>0.2</v>
      </c>
      <c r="E72" s="158">
        <v>4.3</v>
      </c>
      <c r="F72" s="317">
        <v>3.2</v>
      </c>
      <c r="G72" s="89">
        <v>1400</v>
      </c>
      <c r="H72" s="160">
        <f aca="true" t="shared" si="26" ref="H72:L79">B72/100*$G72</f>
        <v>467.59999999999997</v>
      </c>
      <c r="I72" s="128">
        <f t="shared" si="26"/>
        <v>50.400000000000006</v>
      </c>
      <c r="J72" s="128">
        <f t="shared" si="26"/>
        <v>2.8000000000000003</v>
      </c>
      <c r="K72" s="279">
        <f t="shared" si="26"/>
        <v>60.199999999999996</v>
      </c>
      <c r="L72" s="129">
        <f t="shared" si="26"/>
        <v>44.800000000000004</v>
      </c>
    </row>
    <row r="73" spans="1:12" ht="12.75">
      <c r="A73" s="161" t="s">
        <v>1284</v>
      </c>
      <c r="B73" s="187">
        <f t="shared" si="25"/>
        <v>286.3</v>
      </c>
      <c r="C73" s="107">
        <v>17.5</v>
      </c>
      <c r="D73" s="107">
        <v>23.9</v>
      </c>
      <c r="E73" s="108">
        <v>0.3</v>
      </c>
      <c r="F73" s="286">
        <v>0</v>
      </c>
      <c r="G73" s="135">
        <v>500</v>
      </c>
      <c r="H73" s="188">
        <f t="shared" si="26"/>
        <v>1431.5</v>
      </c>
      <c r="I73" s="187">
        <f t="shared" si="26"/>
        <v>87.5</v>
      </c>
      <c r="J73" s="187">
        <f t="shared" si="26"/>
        <v>119.5</v>
      </c>
      <c r="K73" s="325">
        <f t="shared" si="26"/>
        <v>1.5</v>
      </c>
      <c r="L73" s="282">
        <f t="shared" si="26"/>
        <v>0</v>
      </c>
    </row>
    <row r="74" spans="1:12" ht="12.75">
      <c r="A74" s="161" t="s">
        <v>486</v>
      </c>
      <c r="B74" s="187">
        <f t="shared" si="25"/>
        <v>345</v>
      </c>
      <c r="C74" s="107">
        <v>7.4</v>
      </c>
      <c r="D74" s="107">
        <v>0.6</v>
      </c>
      <c r="E74" s="108">
        <v>77.5</v>
      </c>
      <c r="F74" s="286">
        <v>4.6</v>
      </c>
      <c r="G74" s="135">
        <v>250</v>
      </c>
      <c r="H74" s="188">
        <f t="shared" si="26"/>
        <v>862.5</v>
      </c>
      <c r="I74" s="187">
        <f t="shared" si="26"/>
        <v>18.500000000000004</v>
      </c>
      <c r="J74" s="187">
        <f t="shared" si="26"/>
        <v>1.5</v>
      </c>
      <c r="K74" s="325">
        <f t="shared" si="26"/>
        <v>193.75</v>
      </c>
      <c r="L74" s="282">
        <f t="shared" si="26"/>
        <v>11.5</v>
      </c>
    </row>
    <row r="75" spans="1:12" ht="12.75">
      <c r="A75" s="161" t="s">
        <v>546</v>
      </c>
      <c r="B75" s="187">
        <f t="shared" si="25"/>
        <v>39.800000000000004</v>
      </c>
      <c r="C75" s="107">
        <v>1.2</v>
      </c>
      <c r="D75" s="107">
        <v>0.2</v>
      </c>
      <c r="E75" s="107">
        <v>8.3</v>
      </c>
      <c r="F75" s="286">
        <v>2</v>
      </c>
      <c r="G75" s="135">
        <v>200</v>
      </c>
      <c r="H75" s="188">
        <f t="shared" si="26"/>
        <v>79.60000000000001</v>
      </c>
      <c r="I75" s="187">
        <f t="shared" si="26"/>
        <v>2.4</v>
      </c>
      <c r="J75" s="187">
        <f t="shared" si="26"/>
        <v>0.4</v>
      </c>
      <c r="K75" s="325">
        <f t="shared" si="26"/>
        <v>16.6</v>
      </c>
      <c r="L75" s="282">
        <f t="shared" si="26"/>
        <v>4</v>
      </c>
    </row>
    <row r="76" spans="1:12" ht="12.75">
      <c r="A76" s="166" t="s">
        <v>691</v>
      </c>
      <c r="B76" s="98">
        <f t="shared" si="25"/>
        <v>135.1</v>
      </c>
      <c r="C76" s="87">
        <v>6.8</v>
      </c>
      <c r="D76" s="87">
        <v>0.3</v>
      </c>
      <c r="E76" s="87">
        <v>26.3</v>
      </c>
      <c r="F76" s="318">
        <v>2.7</v>
      </c>
      <c r="G76" s="96">
        <v>40</v>
      </c>
      <c r="H76" s="188">
        <f t="shared" si="26"/>
        <v>54.04</v>
      </c>
      <c r="I76" s="187">
        <f t="shared" si="26"/>
        <v>2.72</v>
      </c>
      <c r="J76" s="187">
        <f t="shared" si="26"/>
        <v>0.12</v>
      </c>
      <c r="K76" s="325">
        <f t="shared" si="26"/>
        <v>10.52</v>
      </c>
      <c r="L76" s="282">
        <f t="shared" si="26"/>
        <v>1.08</v>
      </c>
    </row>
    <row r="77" spans="1:12" ht="12.75">
      <c r="A77" s="161" t="s">
        <v>739</v>
      </c>
      <c r="B77" s="187">
        <f t="shared" si="25"/>
        <v>897.7</v>
      </c>
      <c r="C77" s="107">
        <v>0.1</v>
      </c>
      <c r="D77" s="107">
        <v>99.7</v>
      </c>
      <c r="E77" s="107">
        <v>0</v>
      </c>
      <c r="F77" s="286">
        <v>0</v>
      </c>
      <c r="G77" s="135">
        <v>25</v>
      </c>
      <c r="H77" s="188">
        <f t="shared" si="26"/>
        <v>224.425</v>
      </c>
      <c r="I77" s="187">
        <f t="shared" si="26"/>
        <v>0.025</v>
      </c>
      <c r="J77" s="187">
        <f t="shared" si="26"/>
        <v>24.925</v>
      </c>
      <c r="K77" s="325">
        <f t="shared" si="26"/>
        <v>0</v>
      </c>
      <c r="L77" s="282">
        <f t="shared" si="26"/>
        <v>0</v>
      </c>
    </row>
    <row r="78" spans="1:12" ht="12.75">
      <c r="A78" s="161" t="s">
        <v>658</v>
      </c>
      <c r="B78" s="187">
        <f t="shared" si="25"/>
        <v>137.6</v>
      </c>
      <c r="C78" s="107">
        <v>3.4</v>
      </c>
      <c r="D78" s="107">
        <v>12</v>
      </c>
      <c r="E78" s="107">
        <v>4</v>
      </c>
      <c r="F78" s="286">
        <v>0</v>
      </c>
      <c r="G78" s="135">
        <v>400</v>
      </c>
      <c r="H78" s="188">
        <f t="shared" si="26"/>
        <v>550.4</v>
      </c>
      <c r="I78" s="187">
        <f t="shared" si="26"/>
        <v>13.600000000000001</v>
      </c>
      <c r="J78" s="187">
        <f t="shared" si="26"/>
        <v>48</v>
      </c>
      <c r="K78" s="325">
        <f t="shared" si="26"/>
        <v>16</v>
      </c>
      <c r="L78" s="282">
        <f t="shared" si="26"/>
        <v>0</v>
      </c>
    </row>
    <row r="79" spans="1:12" ht="13.5" thickBot="1">
      <c r="A79" s="173" t="s">
        <v>1285</v>
      </c>
      <c r="B79" s="429">
        <f t="shared" si="25"/>
        <v>0</v>
      </c>
      <c r="C79" s="323"/>
      <c r="D79" s="323"/>
      <c r="E79" s="323"/>
      <c r="F79" s="324"/>
      <c r="G79" s="430"/>
      <c r="H79" s="162">
        <f t="shared" si="26"/>
        <v>0</v>
      </c>
      <c r="I79" s="130">
        <f t="shared" si="26"/>
        <v>0</v>
      </c>
      <c r="J79" s="130">
        <f t="shared" si="26"/>
        <v>0</v>
      </c>
      <c r="K79" s="320">
        <f t="shared" si="26"/>
        <v>0</v>
      </c>
      <c r="L79" s="282">
        <f t="shared" si="26"/>
        <v>0</v>
      </c>
    </row>
    <row r="80" spans="1:12" ht="13.5" thickBot="1">
      <c r="A80" s="118" t="s">
        <v>657</v>
      </c>
      <c r="B80" s="163">
        <f>H80/$G80*100</f>
        <v>130.37531083481352</v>
      </c>
      <c r="C80" s="164">
        <f>I80/$G80*100</f>
        <v>6.221847246891652</v>
      </c>
      <c r="D80" s="164">
        <f>J80/$G80*100</f>
        <v>7.006927175843694</v>
      </c>
      <c r="E80" s="316">
        <f>K80/$G80*100</f>
        <v>10.60639431616341</v>
      </c>
      <c r="F80" s="319">
        <f>L80/$G80*100</f>
        <v>2.180461811722913</v>
      </c>
      <c r="G80" s="119">
        <f aca="true" t="shared" si="27" ref="G80:L80">SUM(G72:G79)</f>
        <v>2815</v>
      </c>
      <c r="H80" s="165">
        <f t="shared" si="27"/>
        <v>3670.065</v>
      </c>
      <c r="I80" s="121">
        <f t="shared" si="27"/>
        <v>175.145</v>
      </c>
      <c r="J80" s="121">
        <f t="shared" si="27"/>
        <v>197.245</v>
      </c>
      <c r="K80" s="321">
        <f t="shared" si="27"/>
        <v>298.57</v>
      </c>
      <c r="L80" s="203">
        <f t="shared" si="27"/>
        <v>61.38</v>
      </c>
    </row>
    <row r="81" spans="1:12" ht="14.25" thickBot="1" thickTop="1">
      <c r="A81" s="204" t="s">
        <v>468</v>
      </c>
      <c r="B81" s="205">
        <f>H80/$H81</f>
        <v>458.758125</v>
      </c>
      <c r="C81" s="206">
        <f>I80/$H81</f>
        <v>21.893125</v>
      </c>
      <c r="D81" s="206">
        <f>J80/$H81</f>
        <v>24.655625</v>
      </c>
      <c r="E81" s="209">
        <f>K80/$H81</f>
        <v>37.32125</v>
      </c>
      <c r="F81" s="209">
        <f>L80/$H81</f>
        <v>7.6725</v>
      </c>
      <c r="G81" s="210">
        <f>G80/$H81</f>
        <v>351.875</v>
      </c>
      <c r="H81" s="211">
        <v>8</v>
      </c>
      <c r="I81" s="207" t="s">
        <v>469</v>
      </c>
      <c r="J81" s="208"/>
      <c r="K81" s="208"/>
      <c r="L81" s="322"/>
    </row>
    <row r="82" spans="1:12" ht="14.25" thickBot="1" thickTop="1">
      <c r="A82" s="204" t="s">
        <v>412</v>
      </c>
      <c r="B82" s="205" t="e">
        <f>H80/$H82</f>
        <v>#DIV/0!</v>
      </c>
      <c r="C82" s="206" t="e">
        <f>I80/$H82</f>
        <v>#DIV/0!</v>
      </c>
      <c r="D82" s="206" t="e">
        <f>J80/$H82</f>
        <v>#DIV/0!</v>
      </c>
      <c r="E82" s="209" t="e">
        <f>K80/$H82</f>
        <v>#DIV/0!</v>
      </c>
      <c r="F82" s="209" t="e">
        <f>L80/$H82</f>
        <v>#DIV/0!</v>
      </c>
      <c r="G82" s="210" t="e">
        <f>G80/$H82</f>
        <v>#DIV/0!</v>
      </c>
      <c r="H82" s="211"/>
      <c r="I82" s="207" t="s">
        <v>413</v>
      </c>
      <c r="J82" s="208"/>
      <c r="K82" s="208"/>
      <c r="L82" s="322"/>
    </row>
    <row r="83" ht="13.5" thickBot="1"/>
    <row r="84" spans="1:12" ht="12.75">
      <c r="A84" s="639" t="s">
        <v>1248</v>
      </c>
      <c r="B84" s="642" t="s">
        <v>649</v>
      </c>
      <c r="C84" s="643"/>
      <c r="D84" s="643"/>
      <c r="E84" s="643"/>
      <c r="F84" s="644"/>
      <c r="G84" s="645" t="s">
        <v>651</v>
      </c>
      <c r="H84" s="642" t="s">
        <v>650</v>
      </c>
      <c r="I84" s="647"/>
      <c r="J84" s="647"/>
      <c r="K84" s="647"/>
      <c r="L84" s="648"/>
    </row>
    <row r="85" spans="1:12" ht="12.75">
      <c r="A85" s="640"/>
      <c r="B85" s="63" t="s">
        <v>654</v>
      </c>
      <c r="C85" s="64" t="s">
        <v>656</v>
      </c>
      <c r="D85" s="64" t="s">
        <v>483</v>
      </c>
      <c r="E85" s="65" t="s">
        <v>655</v>
      </c>
      <c r="F85" s="68" t="s">
        <v>371</v>
      </c>
      <c r="G85" s="646"/>
      <c r="H85" s="67" t="s">
        <v>654</v>
      </c>
      <c r="I85" s="64" t="s">
        <v>656</v>
      </c>
      <c r="J85" s="64" t="s">
        <v>483</v>
      </c>
      <c r="K85" s="65" t="s">
        <v>655</v>
      </c>
      <c r="L85" s="68" t="s">
        <v>371</v>
      </c>
    </row>
    <row r="86" spans="1:12" ht="13.5" thickBot="1">
      <c r="A86" s="641"/>
      <c r="B86" s="74" t="s">
        <v>653</v>
      </c>
      <c r="C86" s="75" t="s">
        <v>652</v>
      </c>
      <c r="D86" s="75" t="s">
        <v>652</v>
      </c>
      <c r="E86" s="76" t="s">
        <v>652</v>
      </c>
      <c r="F86" s="78" t="s">
        <v>652</v>
      </c>
      <c r="G86" s="77" t="s">
        <v>652</v>
      </c>
      <c r="H86" s="156" t="s">
        <v>653</v>
      </c>
      <c r="I86" s="75" t="s">
        <v>652</v>
      </c>
      <c r="J86" s="75" t="s">
        <v>652</v>
      </c>
      <c r="K86" s="76" t="s">
        <v>652</v>
      </c>
      <c r="L86" s="78" t="s">
        <v>652</v>
      </c>
    </row>
    <row r="87" spans="1:12" ht="12.75">
      <c r="A87" s="157" t="s">
        <v>1223</v>
      </c>
      <c r="B87" s="128">
        <f aca="true" t="shared" si="28" ref="B87:B99">C87*4+D87*9+E87*4</f>
        <v>286.3</v>
      </c>
      <c r="C87" s="158">
        <v>17.5</v>
      </c>
      <c r="D87" s="158">
        <v>23.9</v>
      </c>
      <c r="E87" s="158">
        <v>0.3</v>
      </c>
      <c r="F87" s="317">
        <v>0</v>
      </c>
      <c r="G87" s="89">
        <v>500</v>
      </c>
      <c r="H87" s="160">
        <f aca="true" t="shared" si="29" ref="H87:L101">B87/100*$G87</f>
        <v>1431.5</v>
      </c>
      <c r="I87" s="128">
        <f t="shared" si="29"/>
        <v>87.5</v>
      </c>
      <c r="J87" s="128">
        <f t="shared" si="29"/>
        <v>119.5</v>
      </c>
      <c r="K87" s="279">
        <f t="shared" si="29"/>
        <v>1.5</v>
      </c>
      <c r="L87" s="129">
        <f t="shared" si="29"/>
        <v>0</v>
      </c>
    </row>
    <row r="88" spans="1:12" ht="12.75">
      <c r="A88" s="166" t="s">
        <v>486</v>
      </c>
      <c r="B88" s="98">
        <f t="shared" si="28"/>
        <v>345</v>
      </c>
      <c r="C88" s="87">
        <v>7.4</v>
      </c>
      <c r="D88" s="87">
        <v>0.6</v>
      </c>
      <c r="E88" s="87">
        <v>77.5</v>
      </c>
      <c r="F88" s="318">
        <v>4.6</v>
      </c>
      <c r="G88" s="96">
        <v>100</v>
      </c>
      <c r="H88" s="162">
        <f t="shared" si="29"/>
        <v>345</v>
      </c>
      <c r="I88" s="130">
        <f t="shared" si="29"/>
        <v>7.400000000000001</v>
      </c>
      <c r="J88" s="130">
        <f t="shared" si="29"/>
        <v>0.6</v>
      </c>
      <c r="K88" s="320">
        <f t="shared" si="29"/>
        <v>77.5</v>
      </c>
      <c r="L88" s="282">
        <f t="shared" si="29"/>
        <v>4.6</v>
      </c>
    </row>
    <row r="89" spans="1:12" ht="12.75">
      <c r="A89" s="166" t="s">
        <v>443</v>
      </c>
      <c r="B89" s="98">
        <f t="shared" si="28"/>
        <v>85.00000000000001</v>
      </c>
      <c r="C89" s="87">
        <v>7</v>
      </c>
      <c r="D89" s="87">
        <v>6.2</v>
      </c>
      <c r="E89" s="87">
        <v>0.3</v>
      </c>
      <c r="F89" s="318">
        <v>0</v>
      </c>
      <c r="G89" s="96">
        <v>52</v>
      </c>
      <c r="H89" s="162">
        <f t="shared" si="29"/>
        <v>44.2</v>
      </c>
      <c r="I89" s="130">
        <f t="shared" si="29"/>
        <v>3.6400000000000006</v>
      </c>
      <c r="J89" s="130">
        <f t="shared" si="29"/>
        <v>3.224</v>
      </c>
      <c r="K89" s="320">
        <f t="shared" si="29"/>
        <v>0.156</v>
      </c>
      <c r="L89" s="282">
        <f t="shared" si="29"/>
        <v>0</v>
      </c>
    </row>
    <row r="90" spans="1:12" ht="12.75">
      <c r="A90" s="166" t="s">
        <v>752</v>
      </c>
      <c r="B90" s="98">
        <f t="shared" si="28"/>
        <v>39.800000000000004</v>
      </c>
      <c r="C90" s="87">
        <v>1.2</v>
      </c>
      <c r="D90" s="87">
        <v>0.2</v>
      </c>
      <c r="E90" s="87">
        <v>8.3</v>
      </c>
      <c r="F90" s="318">
        <v>2</v>
      </c>
      <c r="G90" s="96">
        <v>100</v>
      </c>
      <c r="H90" s="162">
        <f t="shared" si="29"/>
        <v>39.800000000000004</v>
      </c>
      <c r="I90" s="130">
        <f t="shared" si="29"/>
        <v>1.2</v>
      </c>
      <c r="J90" s="130">
        <f t="shared" si="29"/>
        <v>0.2</v>
      </c>
      <c r="K90" s="320">
        <f t="shared" si="29"/>
        <v>8.3</v>
      </c>
      <c r="L90" s="282">
        <f t="shared" si="29"/>
        <v>2</v>
      </c>
    </row>
    <row r="91" spans="1:12" ht="12.75">
      <c r="A91" s="166" t="s">
        <v>1224</v>
      </c>
      <c r="B91" s="98">
        <f t="shared" si="28"/>
        <v>135.1</v>
      </c>
      <c r="C91" s="87">
        <v>6.8</v>
      </c>
      <c r="D91" s="87">
        <v>0.3</v>
      </c>
      <c r="E91" s="87">
        <v>26.3</v>
      </c>
      <c r="F91" s="318">
        <v>2.7</v>
      </c>
      <c r="G91" s="96">
        <v>30</v>
      </c>
      <c r="H91" s="162">
        <f t="shared" si="29"/>
        <v>40.53</v>
      </c>
      <c r="I91" s="130">
        <f t="shared" si="29"/>
        <v>2.04</v>
      </c>
      <c r="J91" s="130">
        <f t="shared" si="29"/>
        <v>0.09</v>
      </c>
      <c r="K91" s="320">
        <f t="shared" si="29"/>
        <v>7.890000000000001</v>
      </c>
      <c r="L91" s="282">
        <f t="shared" si="29"/>
        <v>0.81</v>
      </c>
    </row>
    <row r="92" spans="1:12" ht="12.75">
      <c r="A92" s="166" t="s">
        <v>1225</v>
      </c>
      <c r="B92" s="98">
        <f t="shared" si="28"/>
        <v>0</v>
      </c>
      <c r="C92" s="87"/>
      <c r="D92" s="87"/>
      <c r="E92" s="87"/>
      <c r="F92" s="318"/>
      <c r="G92" s="96"/>
      <c r="H92" s="162">
        <f t="shared" si="29"/>
        <v>0</v>
      </c>
      <c r="I92" s="130">
        <f t="shared" si="29"/>
        <v>0</v>
      </c>
      <c r="J92" s="130">
        <f t="shared" si="29"/>
        <v>0</v>
      </c>
      <c r="K92" s="320">
        <f t="shared" si="29"/>
        <v>0</v>
      </c>
      <c r="L92" s="282">
        <f t="shared" si="29"/>
        <v>0</v>
      </c>
    </row>
    <row r="93" spans="1:12" ht="12.75">
      <c r="A93" s="166" t="s">
        <v>1226</v>
      </c>
      <c r="B93" s="98">
        <f t="shared" si="28"/>
        <v>0</v>
      </c>
      <c r="C93" s="87"/>
      <c r="D93" s="87"/>
      <c r="E93" s="87"/>
      <c r="F93" s="318"/>
      <c r="G93" s="96"/>
      <c r="H93" s="162">
        <f t="shared" si="29"/>
        <v>0</v>
      </c>
      <c r="I93" s="130">
        <f t="shared" si="29"/>
        <v>0</v>
      </c>
      <c r="J93" s="130">
        <f t="shared" si="29"/>
        <v>0</v>
      </c>
      <c r="K93" s="320">
        <f t="shared" si="29"/>
        <v>0</v>
      </c>
      <c r="L93" s="282">
        <f t="shared" si="29"/>
        <v>0</v>
      </c>
    </row>
    <row r="94" spans="1:12" ht="12.75">
      <c r="A94" s="166" t="s">
        <v>1227</v>
      </c>
      <c r="B94" s="98">
        <f t="shared" si="28"/>
        <v>330.59999999999997</v>
      </c>
      <c r="C94" s="87">
        <v>9.8</v>
      </c>
      <c r="D94" s="87">
        <v>1</v>
      </c>
      <c r="E94" s="107">
        <v>70.6</v>
      </c>
      <c r="F94" s="286">
        <v>3.2</v>
      </c>
      <c r="G94" s="96">
        <v>150</v>
      </c>
      <c r="H94" s="162">
        <f t="shared" si="29"/>
        <v>495.8999999999999</v>
      </c>
      <c r="I94" s="130">
        <f t="shared" si="29"/>
        <v>14.700000000000001</v>
      </c>
      <c r="J94" s="130">
        <f t="shared" si="29"/>
        <v>1.5</v>
      </c>
      <c r="K94" s="320">
        <f t="shared" si="29"/>
        <v>105.89999999999999</v>
      </c>
      <c r="L94" s="282">
        <f t="shared" si="29"/>
        <v>4.8</v>
      </c>
    </row>
    <row r="95" spans="1:12" ht="12.75">
      <c r="A95" s="166"/>
      <c r="B95" s="98">
        <f t="shared" si="28"/>
        <v>0</v>
      </c>
      <c r="C95" s="87"/>
      <c r="D95" s="87"/>
      <c r="E95" s="107"/>
      <c r="F95" s="286"/>
      <c r="G95" s="96"/>
      <c r="H95" s="162">
        <f t="shared" si="29"/>
        <v>0</v>
      </c>
      <c r="I95" s="130">
        <f t="shared" si="29"/>
        <v>0</v>
      </c>
      <c r="J95" s="130">
        <f t="shared" si="29"/>
        <v>0</v>
      </c>
      <c r="K95" s="320">
        <f t="shared" si="29"/>
        <v>0</v>
      </c>
      <c r="L95" s="282">
        <f t="shared" si="29"/>
        <v>0</v>
      </c>
    </row>
    <row r="96" spans="1:12" ht="12.75">
      <c r="A96" s="166" t="s">
        <v>1228</v>
      </c>
      <c r="B96" s="98">
        <f t="shared" si="28"/>
        <v>0</v>
      </c>
      <c r="C96" s="87"/>
      <c r="D96" s="87"/>
      <c r="E96" s="107"/>
      <c r="F96" s="286"/>
      <c r="G96" s="96">
        <v>210</v>
      </c>
      <c r="H96" s="162">
        <f t="shared" si="29"/>
        <v>0</v>
      </c>
      <c r="I96" s="130">
        <f t="shared" si="29"/>
        <v>0</v>
      </c>
      <c r="J96" s="130">
        <f t="shared" si="29"/>
        <v>0</v>
      </c>
      <c r="K96" s="320">
        <f t="shared" si="29"/>
        <v>0</v>
      </c>
      <c r="L96" s="282">
        <f t="shared" si="29"/>
        <v>0</v>
      </c>
    </row>
    <row r="97" spans="1:12" ht="12.75">
      <c r="A97" s="166" t="s">
        <v>1229</v>
      </c>
      <c r="B97" s="98">
        <f t="shared" si="28"/>
        <v>0</v>
      </c>
      <c r="C97" s="87"/>
      <c r="D97" s="87"/>
      <c r="E97" s="107"/>
      <c r="F97" s="286"/>
      <c r="G97" s="96"/>
      <c r="H97" s="162">
        <f t="shared" si="29"/>
        <v>0</v>
      </c>
      <c r="I97" s="130">
        <f t="shared" si="29"/>
        <v>0</v>
      </c>
      <c r="J97" s="130">
        <f t="shared" si="29"/>
        <v>0</v>
      </c>
      <c r="K97" s="320">
        <f t="shared" si="29"/>
        <v>0</v>
      </c>
      <c r="L97" s="282">
        <f t="shared" si="29"/>
        <v>0</v>
      </c>
    </row>
    <row r="98" spans="1:12" ht="12.75">
      <c r="A98" s="166" t="s">
        <v>1230</v>
      </c>
      <c r="B98" s="98">
        <f t="shared" si="28"/>
        <v>0</v>
      </c>
      <c r="C98" s="87"/>
      <c r="D98" s="87"/>
      <c r="E98" s="107"/>
      <c r="F98" s="286"/>
      <c r="G98" s="96"/>
      <c r="H98" s="162">
        <f t="shared" si="29"/>
        <v>0</v>
      </c>
      <c r="I98" s="130">
        <f t="shared" si="29"/>
        <v>0</v>
      </c>
      <c r="J98" s="130">
        <f t="shared" si="29"/>
        <v>0</v>
      </c>
      <c r="K98" s="320">
        <f t="shared" si="29"/>
        <v>0</v>
      </c>
      <c r="L98" s="282">
        <f t="shared" si="29"/>
        <v>0</v>
      </c>
    </row>
    <row r="99" spans="1:12" ht="12.75">
      <c r="A99" s="166" t="s">
        <v>1231</v>
      </c>
      <c r="B99" s="98">
        <f t="shared" si="28"/>
        <v>400</v>
      </c>
      <c r="C99" s="87">
        <v>0</v>
      </c>
      <c r="D99" s="87">
        <v>0</v>
      </c>
      <c r="E99" s="107">
        <v>100</v>
      </c>
      <c r="F99" s="286">
        <v>0</v>
      </c>
      <c r="G99" s="96">
        <v>240</v>
      </c>
      <c r="H99" s="162">
        <f t="shared" si="29"/>
        <v>960</v>
      </c>
      <c r="I99" s="130">
        <f t="shared" si="29"/>
        <v>0</v>
      </c>
      <c r="J99" s="130">
        <f t="shared" si="29"/>
        <v>0</v>
      </c>
      <c r="K99" s="320">
        <f t="shared" si="29"/>
        <v>240</v>
      </c>
      <c r="L99" s="282">
        <f t="shared" si="29"/>
        <v>0</v>
      </c>
    </row>
    <row r="100" spans="1:12" ht="12.75">
      <c r="A100" s="166" t="s">
        <v>1232</v>
      </c>
      <c r="B100" s="98">
        <f>C100*4+D100*9+E100*4</f>
        <v>0</v>
      </c>
      <c r="C100" s="87"/>
      <c r="D100" s="87"/>
      <c r="E100" s="107"/>
      <c r="F100" s="286"/>
      <c r="G100" s="96"/>
      <c r="H100" s="162">
        <f t="shared" si="29"/>
        <v>0</v>
      </c>
      <c r="I100" s="130">
        <f t="shared" si="29"/>
        <v>0</v>
      </c>
      <c r="J100" s="130">
        <f t="shared" si="29"/>
        <v>0</v>
      </c>
      <c r="K100" s="320">
        <f t="shared" si="29"/>
        <v>0</v>
      </c>
      <c r="L100" s="282">
        <f t="shared" si="29"/>
        <v>0</v>
      </c>
    </row>
    <row r="101" spans="1:12" ht="13.5" thickBot="1">
      <c r="A101" s="161" t="s">
        <v>740</v>
      </c>
      <c r="B101" s="98">
        <f>C101*4+D101*9+E101*4</f>
        <v>0</v>
      </c>
      <c r="C101" s="107"/>
      <c r="D101" s="107"/>
      <c r="E101" s="323"/>
      <c r="F101" s="324"/>
      <c r="G101" s="135">
        <v>2500</v>
      </c>
      <c r="H101" s="162">
        <f t="shared" si="29"/>
        <v>0</v>
      </c>
      <c r="I101" s="130">
        <f t="shared" si="29"/>
        <v>0</v>
      </c>
      <c r="J101" s="130">
        <f t="shared" si="29"/>
        <v>0</v>
      </c>
      <c r="K101" s="320">
        <f t="shared" si="29"/>
        <v>0</v>
      </c>
      <c r="L101" s="282">
        <f t="shared" si="29"/>
        <v>0</v>
      </c>
    </row>
    <row r="102" spans="1:12" ht="13.5" thickBot="1">
      <c r="A102" s="118" t="s">
        <v>657</v>
      </c>
      <c r="B102" s="163">
        <f>H102/$G102*100</f>
        <v>86.47424008243173</v>
      </c>
      <c r="C102" s="164">
        <f>I102/$G102*100</f>
        <v>3.0005151983513656</v>
      </c>
      <c r="D102" s="164">
        <f>J102/$G102*100</f>
        <v>3.2229263266357546</v>
      </c>
      <c r="E102" s="316">
        <f>K102/$G102*100</f>
        <v>11.36646058732612</v>
      </c>
      <c r="F102" s="319">
        <f>L102/$G102*100</f>
        <v>0.3145285935085008</v>
      </c>
      <c r="G102" s="119">
        <f aca="true" t="shared" si="30" ref="G102:L102">SUM(G87:G101)</f>
        <v>3882</v>
      </c>
      <c r="H102" s="165">
        <f t="shared" si="30"/>
        <v>3356.93</v>
      </c>
      <c r="I102" s="121">
        <f t="shared" si="30"/>
        <v>116.48000000000002</v>
      </c>
      <c r="J102" s="121">
        <f t="shared" si="30"/>
        <v>125.114</v>
      </c>
      <c r="K102" s="321">
        <f t="shared" si="30"/>
        <v>441.246</v>
      </c>
      <c r="L102" s="203">
        <f t="shared" si="30"/>
        <v>12.21</v>
      </c>
    </row>
    <row r="103" spans="1:12" ht="14.25" thickBot="1" thickTop="1">
      <c r="A103" s="204" t="s">
        <v>468</v>
      </c>
      <c r="B103" s="205">
        <f>H102/$H103</f>
        <v>335.693</v>
      </c>
      <c r="C103" s="206">
        <f>I102/$H103</f>
        <v>11.648000000000001</v>
      </c>
      <c r="D103" s="206">
        <f>J102/$H103</f>
        <v>12.5114</v>
      </c>
      <c r="E103" s="209">
        <f>K102/$H103</f>
        <v>44.1246</v>
      </c>
      <c r="F103" s="209">
        <f>L102/$H103</f>
        <v>1.221</v>
      </c>
      <c r="G103" s="210">
        <f>G102/$H103</f>
        <v>388.2</v>
      </c>
      <c r="H103" s="211">
        <v>10</v>
      </c>
      <c r="I103" s="207" t="s">
        <v>469</v>
      </c>
      <c r="J103" s="208"/>
      <c r="K103" s="208"/>
      <c r="L103" s="322"/>
    </row>
    <row r="104" spans="1:12" ht="14.25" thickBot="1" thickTop="1">
      <c r="A104" s="204" t="s">
        <v>412</v>
      </c>
      <c r="B104" s="205" t="e">
        <f>H102/$H104</f>
        <v>#DIV/0!</v>
      </c>
      <c r="C104" s="206" t="e">
        <f>I102/$H104</f>
        <v>#DIV/0!</v>
      </c>
      <c r="D104" s="206" t="e">
        <f>J102/$H104</f>
        <v>#DIV/0!</v>
      </c>
      <c r="E104" s="209" t="e">
        <f>K102/$H104</f>
        <v>#DIV/0!</v>
      </c>
      <c r="F104" s="209" t="e">
        <f>L102/$H104</f>
        <v>#DIV/0!</v>
      </c>
      <c r="G104" s="210" t="e">
        <f>G102/$H104</f>
        <v>#DIV/0!</v>
      </c>
      <c r="H104" s="211"/>
      <c r="I104" s="207" t="s">
        <v>413</v>
      </c>
      <c r="J104" s="208"/>
      <c r="K104" s="208"/>
      <c r="L104" s="322"/>
    </row>
    <row r="105" ht="13.5" thickBot="1"/>
    <row r="106" spans="1:12" ht="12.75">
      <c r="A106" s="639" t="s">
        <v>1252</v>
      </c>
      <c r="B106" s="642" t="s">
        <v>649</v>
      </c>
      <c r="C106" s="643"/>
      <c r="D106" s="643"/>
      <c r="E106" s="643"/>
      <c r="F106" s="644"/>
      <c r="G106" s="645" t="s">
        <v>651</v>
      </c>
      <c r="H106" s="642" t="s">
        <v>650</v>
      </c>
      <c r="I106" s="647"/>
      <c r="J106" s="647"/>
      <c r="K106" s="647"/>
      <c r="L106" s="648"/>
    </row>
    <row r="107" spans="1:12" ht="12.75">
      <c r="A107" s="640"/>
      <c r="B107" s="63" t="s">
        <v>654</v>
      </c>
      <c r="C107" s="64" t="s">
        <v>656</v>
      </c>
      <c r="D107" s="64" t="s">
        <v>483</v>
      </c>
      <c r="E107" s="65" t="s">
        <v>655</v>
      </c>
      <c r="F107" s="68" t="s">
        <v>371</v>
      </c>
      <c r="G107" s="646"/>
      <c r="H107" s="67" t="s">
        <v>654</v>
      </c>
      <c r="I107" s="64" t="s">
        <v>656</v>
      </c>
      <c r="J107" s="64" t="s">
        <v>483</v>
      </c>
      <c r="K107" s="65" t="s">
        <v>655</v>
      </c>
      <c r="L107" s="68" t="s">
        <v>371</v>
      </c>
    </row>
    <row r="108" spans="1:12" ht="13.5" thickBot="1">
      <c r="A108" s="641"/>
      <c r="B108" s="74" t="s">
        <v>653</v>
      </c>
      <c r="C108" s="75" t="s">
        <v>652</v>
      </c>
      <c r="D108" s="75" t="s">
        <v>652</v>
      </c>
      <c r="E108" s="76" t="s">
        <v>652</v>
      </c>
      <c r="F108" s="78" t="s">
        <v>652</v>
      </c>
      <c r="G108" s="77" t="s">
        <v>652</v>
      </c>
      <c r="H108" s="156" t="s">
        <v>653</v>
      </c>
      <c r="I108" s="75" t="s">
        <v>652</v>
      </c>
      <c r="J108" s="75" t="s">
        <v>652</v>
      </c>
      <c r="K108" s="76" t="s">
        <v>652</v>
      </c>
      <c r="L108" s="78" t="s">
        <v>652</v>
      </c>
    </row>
    <row r="109" spans="1:12" ht="12.75">
      <c r="A109" s="157" t="s">
        <v>1254</v>
      </c>
      <c r="B109" s="128">
        <f aca="true" t="shared" si="31" ref="B109:B122">C109*4+D109*9+E109*4</f>
        <v>107.7</v>
      </c>
      <c r="C109" s="158">
        <v>24</v>
      </c>
      <c r="D109" s="158">
        <v>1.3</v>
      </c>
      <c r="E109" s="158">
        <v>0</v>
      </c>
      <c r="F109" s="317">
        <v>0</v>
      </c>
      <c r="G109" s="89">
        <v>500</v>
      </c>
      <c r="H109" s="160">
        <f aca="true" t="shared" si="32" ref="H109:H123">B109/100*$G109</f>
        <v>538.5</v>
      </c>
      <c r="I109" s="128">
        <f aca="true" t="shared" si="33" ref="I109:I123">C109/100*$G109</f>
        <v>120</v>
      </c>
      <c r="J109" s="128">
        <f aca="true" t="shared" si="34" ref="J109:J123">D109/100*$G109</f>
        <v>6.500000000000001</v>
      </c>
      <c r="K109" s="279">
        <f aca="true" t="shared" si="35" ref="K109:K123">E109/100*$G109</f>
        <v>0</v>
      </c>
      <c r="L109" s="129">
        <f aca="true" t="shared" si="36" ref="L109:L123">F109/100*$G109</f>
        <v>0</v>
      </c>
    </row>
    <row r="110" spans="1:12" ht="12.75">
      <c r="A110" s="166" t="s">
        <v>486</v>
      </c>
      <c r="B110" s="98">
        <f t="shared" si="31"/>
        <v>345</v>
      </c>
      <c r="C110" s="87">
        <v>7.4</v>
      </c>
      <c r="D110" s="87">
        <v>0.6</v>
      </c>
      <c r="E110" s="87">
        <v>77.5</v>
      </c>
      <c r="F110" s="318">
        <v>4.6</v>
      </c>
      <c r="G110" s="96">
        <v>100</v>
      </c>
      <c r="H110" s="162">
        <f t="shared" si="32"/>
        <v>345</v>
      </c>
      <c r="I110" s="130">
        <f t="shared" si="33"/>
        <v>7.400000000000001</v>
      </c>
      <c r="J110" s="130">
        <f t="shared" si="34"/>
        <v>0.6</v>
      </c>
      <c r="K110" s="320">
        <f t="shared" si="35"/>
        <v>77.5</v>
      </c>
      <c r="L110" s="282">
        <f t="shared" si="36"/>
        <v>4.6</v>
      </c>
    </row>
    <row r="111" spans="1:12" ht="12.75">
      <c r="A111" s="166" t="s">
        <v>740</v>
      </c>
      <c r="B111" s="98">
        <f t="shared" si="31"/>
        <v>0</v>
      </c>
      <c r="C111" s="87"/>
      <c r="D111" s="87"/>
      <c r="E111" s="87"/>
      <c r="F111" s="318"/>
      <c r="G111" s="96">
        <v>100</v>
      </c>
      <c r="H111" s="162">
        <f t="shared" si="32"/>
        <v>0</v>
      </c>
      <c r="I111" s="130">
        <f t="shared" si="33"/>
        <v>0</v>
      </c>
      <c r="J111" s="130">
        <f t="shared" si="34"/>
        <v>0</v>
      </c>
      <c r="K111" s="320">
        <f t="shared" si="35"/>
        <v>0</v>
      </c>
      <c r="L111" s="282">
        <f t="shared" si="36"/>
        <v>0</v>
      </c>
    </row>
    <row r="112" spans="1:12" ht="12.75">
      <c r="A112" s="166" t="s">
        <v>752</v>
      </c>
      <c r="B112" s="98">
        <f t="shared" si="31"/>
        <v>39.800000000000004</v>
      </c>
      <c r="C112" s="87">
        <v>1.2</v>
      </c>
      <c r="D112" s="87">
        <v>0.2</v>
      </c>
      <c r="E112" s="87">
        <v>8.3</v>
      </c>
      <c r="F112" s="318">
        <v>2</v>
      </c>
      <c r="G112" s="96">
        <v>100</v>
      </c>
      <c r="H112" s="162">
        <f t="shared" si="32"/>
        <v>39.800000000000004</v>
      </c>
      <c r="I112" s="130">
        <f t="shared" si="33"/>
        <v>1.2</v>
      </c>
      <c r="J112" s="130">
        <f t="shared" si="34"/>
        <v>0.2</v>
      </c>
      <c r="K112" s="320">
        <f t="shared" si="35"/>
        <v>8.3</v>
      </c>
      <c r="L112" s="282">
        <f t="shared" si="36"/>
        <v>2</v>
      </c>
    </row>
    <row r="113" spans="1:12" ht="12.75">
      <c r="A113" s="166" t="s">
        <v>1224</v>
      </c>
      <c r="B113" s="98">
        <f t="shared" si="31"/>
        <v>135.1</v>
      </c>
      <c r="C113" s="87">
        <v>6.8</v>
      </c>
      <c r="D113" s="87">
        <v>0.3</v>
      </c>
      <c r="E113" s="87">
        <v>26.3</v>
      </c>
      <c r="F113" s="318">
        <v>2.7</v>
      </c>
      <c r="G113" s="96">
        <v>30</v>
      </c>
      <c r="H113" s="162">
        <f t="shared" si="32"/>
        <v>40.53</v>
      </c>
      <c r="I113" s="130">
        <f t="shared" si="33"/>
        <v>2.04</v>
      </c>
      <c r="J113" s="130">
        <f t="shared" si="34"/>
        <v>0.09</v>
      </c>
      <c r="K113" s="320">
        <f t="shared" si="35"/>
        <v>7.890000000000001</v>
      </c>
      <c r="L113" s="282">
        <f t="shared" si="36"/>
        <v>0.81</v>
      </c>
    </row>
    <row r="114" spans="1:12" ht="12.75">
      <c r="A114" s="166" t="s">
        <v>1249</v>
      </c>
      <c r="B114" s="98">
        <f t="shared" si="31"/>
        <v>0</v>
      </c>
      <c r="C114" s="87"/>
      <c r="D114" s="87"/>
      <c r="E114" s="87"/>
      <c r="F114" s="318"/>
      <c r="G114" s="96"/>
      <c r="H114" s="162">
        <f t="shared" si="32"/>
        <v>0</v>
      </c>
      <c r="I114" s="130">
        <f t="shared" si="33"/>
        <v>0</v>
      </c>
      <c r="J114" s="130">
        <f t="shared" si="34"/>
        <v>0</v>
      </c>
      <c r="K114" s="320">
        <f t="shared" si="35"/>
        <v>0</v>
      </c>
      <c r="L114" s="282">
        <f t="shared" si="36"/>
        <v>0</v>
      </c>
    </row>
    <row r="115" spans="1:12" ht="12.75">
      <c r="A115" s="166" t="s">
        <v>68</v>
      </c>
      <c r="B115" s="98">
        <f t="shared" si="31"/>
        <v>897.7</v>
      </c>
      <c r="C115" s="87">
        <v>0.1</v>
      </c>
      <c r="D115" s="87">
        <v>99.7</v>
      </c>
      <c r="E115" s="87">
        <v>0</v>
      </c>
      <c r="F115" s="318">
        <v>0</v>
      </c>
      <c r="G115" s="96">
        <v>15</v>
      </c>
      <c r="H115" s="162">
        <f t="shared" si="32"/>
        <v>134.655</v>
      </c>
      <c r="I115" s="130">
        <f t="shared" si="33"/>
        <v>0.015</v>
      </c>
      <c r="J115" s="130">
        <f t="shared" si="34"/>
        <v>14.955</v>
      </c>
      <c r="K115" s="320">
        <f t="shared" si="35"/>
        <v>0</v>
      </c>
      <c r="L115" s="282">
        <f t="shared" si="36"/>
        <v>0</v>
      </c>
    </row>
    <row r="116" spans="1:12" ht="12.75">
      <c r="A116" s="166"/>
      <c r="B116" s="98">
        <f t="shared" si="31"/>
        <v>0</v>
      </c>
      <c r="C116" s="87"/>
      <c r="D116" s="87"/>
      <c r="E116" s="107"/>
      <c r="F116" s="286"/>
      <c r="G116" s="96"/>
      <c r="H116" s="162">
        <f t="shared" si="32"/>
        <v>0</v>
      </c>
      <c r="I116" s="130">
        <f t="shared" si="33"/>
        <v>0</v>
      </c>
      <c r="J116" s="130">
        <f t="shared" si="34"/>
        <v>0</v>
      </c>
      <c r="K116" s="320">
        <f t="shared" si="35"/>
        <v>0</v>
      </c>
      <c r="L116" s="282">
        <f t="shared" si="36"/>
        <v>0</v>
      </c>
    </row>
    <row r="117" spans="1:12" ht="12.75">
      <c r="A117" s="166" t="s">
        <v>752</v>
      </c>
      <c r="B117" s="98">
        <f>C117*4+D117*9+E117*4</f>
        <v>39.800000000000004</v>
      </c>
      <c r="C117" s="87">
        <v>1.2</v>
      </c>
      <c r="D117" s="87">
        <v>0.2</v>
      </c>
      <c r="E117" s="87">
        <v>8.3</v>
      </c>
      <c r="F117" s="318">
        <v>2</v>
      </c>
      <c r="G117" s="96">
        <v>200</v>
      </c>
      <c r="H117" s="162">
        <f t="shared" si="32"/>
        <v>79.60000000000001</v>
      </c>
      <c r="I117" s="130">
        <f t="shared" si="33"/>
        <v>2.4</v>
      </c>
      <c r="J117" s="130">
        <f t="shared" si="34"/>
        <v>0.4</v>
      </c>
      <c r="K117" s="320">
        <f t="shared" si="35"/>
        <v>16.6</v>
      </c>
      <c r="L117" s="282">
        <f t="shared" si="36"/>
        <v>4</v>
      </c>
    </row>
    <row r="118" spans="1:12" ht="12.75">
      <c r="A118" s="166" t="s">
        <v>68</v>
      </c>
      <c r="B118" s="98">
        <f t="shared" si="31"/>
        <v>897.7</v>
      </c>
      <c r="C118" s="87">
        <v>0.1</v>
      </c>
      <c r="D118" s="87">
        <v>99.7</v>
      </c>
      <c r="E118" s="87">
        <v>0</v>
      </c>
      <c r="F118" s="318">
        <v>0</v>
      </c>
      <c r="G118" s="96">
        <v>20</v>
      </c>
      <c r="H118" s="162">
        <f t="shared" si="32"/>
        <v>179.54000000000002</v>
      </c>
      <c r="I118" s="130">
        <f t="shared" si="33"/>
        <v>0.02</v>
      </c>
      <c r="J118" s="130">
        <f t="shared" si="34"/>
        <v>19.94</v>
      </c>
      <c r="K118" s="320">
        <f t="shared" si="35"/>
        <v>0</v>
      </c>
      <c r="L118" s="282">
        <f t="shared" si="36"/>
        <v>0</v>
      </c>
    </row>
    <row r="119" spans="1:12" ht="12.75">
      <c r="A119" s="166" t="s">
        <v>1251</v>
      </c>
      <c r="B119" s="98">
        <f t="shared" si="31"/>
        <v>0</v>
      </c>
      <c r="C119" s="87"/>
      <c r="D119" s="87"/>
      <c r="E119" s="107"/>
      <c r="F119" s="286"/>
      <c r="G119" s="96"/>
      <c r="H119" s="162">
        <f t="shared" si="32"/>
        <v>0</v>
      </c>
      <c r="I119" s="130">
        <f t="shared" si="33"/>
        <v>0</v>
      </c>
      <c r="J119" s="130">
        <f t="shared" si="34"/>
        <v>0</v>
      </c>
      <c r="K119" s="320">
        <f t="shared" si="35"/>
        <v>0</v>
      </c>
      <c r="L119" s="282">
        <f t="shared" si="36"/>
        <v>0</v>
      </c>
    </row>
    <row r="120" spans="1:12" ht="12.75">
      <c r="A120" s="166" t="s">
        <v>1250</v>
      </c>
      <c r="B120" s="98">
        <f t="shared" si="31"/>
        <v>31.9</v>
      </c>
      <c r="C120" s="87">
        <v>1.6</v>
      </c>
      <c r="D120" s="87">
        <v>0.3</v>
      </c>
      <c r="E120" s="107">
        <v>5.7</v>
      </c>
      <c r="F120" s="286">
        <v>2.4</v>
      </c>
      <c r="G120" s="96">
        <v>1000</v>
      </c>
      <c r="H120" s="162">
        <f t="shared" si="32"/>
        <v>319</v>
      </c>
      <c r="I120" s="130">
        <f t="shared" si="33"/>
        <v>16</v>
      </c>
      <c r="J120" s="130">
        <f t="shared" si="34"/>
        <v>3</v>
      </c>
      <c r="K120" s="320">
        <f t="shared" si="35"/>
        <v>57</v>
      </c>
      <c r="L120" s="282">
        <f t="shared" si="36"/>
        <v>24</v>
      </c>
    </row>
    <row r="121" spans="1:12" ht="12.75">
      <c r="A121" s="166" t="s">
        <v>1253</v>
      </c>
      <c r="B121" s="98">
        <f t="shared" si="31"/>
        <v>353.9</v>
      </c>
      <c r="C121" s="87">
        <v>11.7</v>
      </c>
      <c r="D121" s="87">
        <v>2.7</v>
      </c>
      <c r="E121" s="107">
        <v>70.7</v>
      </c>
      <c r="F121" s="286">
        <v>12.8</v>
      </c>
      <c r="G121" s="96">
        <v>8</v>
      </c>
      <c r="H121" s="162">
        <f aca="true" t="shared" si="37" ref="H121:L122">B121/100*$G121</f>
        <v>28.311999999999998</v>
      </c>
      <c r="I121" s="130">
        <f t="shared" si="37"/>
        <v>0.9359999999999999</v>
      </c>
      <c r="J121" s="130">
        <f t="shared" si="37"/>
        <v>0.21600000000000003</v>
      </c>
      <c r="K121" s="320">
        <f t="shared" si="37"/>
        <v>5.656000000000001</v>
      </c>
      <c r="L121" s="282">
        <f t="shared" si="37"/>
        <v>1.024</v>
      </c>
    </row>
    <row r="122" spans="1:12" ht="12.75">
      <c r="A122" s="166" t="s">
        <v>658</v>
      </c>
      <c r="B122" s="98">
        <f t="shared" si="31"/>
        <v>137.6</v>
      </c>
      <c r="C122" s="107">
        <v>3.4</v>
      </c>
      <c r="D122" s="107">
        <v>12</v>
      </c>
      <c r="E122" s="107">
        <v>4</v>
      </c>
      <c r="F122" s="286">
        <v>0</v>
      </c>
      <c r="G122" s="96">
        <v>200</v>
      </c>
      <c r="H122" s="162">
        <f t="shared" si="37"/>
        <v>275.2</v>
      </c>
      <c r="I122" s="130">
        <f t="shared" si="37"/>
        <v>6.800000000000001</v>
      </c>
      <c r="J122" s="130">
        <f t="shared" si="37"/>
        <v>24</v>
      </c>
      <c r="K122" s="320">
        <f t="shared" si="37"/>
        <v>8</v>
      </c>
      <c r="L122" s="282">
        <f t="shared" si="37"/>
        <v>0</v>
      </c>
    </row>
    <row r="123" spans="1:12" ht="13.5" thickBot="1">
      <c r="A123" s="161" t="s">
        <v>740</v>
      </c>
      <c r="B123" s="98">
        <f>C123*4+D123*9+E123*4</f>
        <v>0</v>
      </c>
      <c r="C123" s="107"/>
      <c r="D123" s="107"/>
      <c r="E123" s="323"/>
      <c r="F123" s="324"/>
      <c r="G123" s="135">
        <v>800</v>
      </c>
      <c r="H123" s="162">
        <f t="shared" si="32"/>
        <v>0</v>
      </c>
      <c r="I123" s="130">
        <f t="shared" si="33"/>
        <v>0</v>
      </c>
      <c r="J123" s="130">
        <f t="shared" si="34"/>
        <v>0</v>
      </c>
      <c r="K123" s="320">
        <f t="shared" si="35"/>
        <v>0</v>
      </c>
      <c r="L123" s="282">
        <f t="shared" si="36"/>
        <v>0</v>
      </c>
    </row>
    <row r="124" spans="1:12" ht="13.5" thickBot="1">
      <c r="A124" s="118" t="s">
        <v>657</v>
      </c>
      <c r="B124" s="163">
        <f>H124/$G124*100</f>
        <v>64.43660917670029</v>
      </c>
      <c r="C124" s="164">
        <f>I124/$G124*100</f>
        <v>5.102863651155223</v>
      </c>
      <c r="D124" s="164">
        <f>J124/$G124*100</f>
        <v>2.2746827204685975</v>
      </c>
      <c r="E124" s="316">
        <f>K124/$G124*100</f>
        <v>5.888252521965506</v>
      </c>
      <c r="F124" s="319">
        <f>L124/$G124*100</f>
        <v>1.185616661243085</v>
      </c>
      <c r="G124" s="119">
        <f aca="true" t="shared" si="38" ref="G124:L124">SUM(G109:G123)</f>
        <v>3073</v>
      </c>
      <c r="H124" s="165">
        <f t="shared" si="38"/>
        <v>1980.1369999999997</v>
      </c>
      <c r="I124" s="121">
        <f t="shared" si="38"/>
        <v>156.811</v>
      </c>
      <c r="J124" s="121">
        <f t="shared" si="38"/>
        <v>69.90100000000001</v>
      </c>
      <c r="K124" s="321">
        <f t="shared" si="38"/>
        <v>180.946</v>
      </c>
      <c r="L124" s="203">
        <f t="shared" si="38"/>
        <v>36.434</v>
      </c>
    </row>
    <row r="125" spans="1:12" ht="14.25" thickBot="1" thickTop="1">
      <c r="A125" s="204" t="s">
        <v>468</v>
      </c>
      <c r="B125" s="205">
        <f>H124/$H125</f>
        <v>247.51712499999996</v>
      </c>
      <c r="C125" s="206">
        <f>I124/$H125</f>
        <v>19.601375</v>
      </c>
      <c r="D125" s="206">
        <f>J124/$H125</f>
        <v>8.737625000000001</v>
      </c>
      <c r="E125" s="209">
        <f>K124/$H125</f>
        <v>22.61825</v>
      </c>
      <c r="F125" s="209">
        <f>L124/$H125</f>
        <v>4.55425</v>
      </c>
      <c r="G125" s="210">
        <f>G124/$H125</f>
        <v>384.125</v>
      </c>
      <c r="H125" s="211">
        <v>8</v>
      </c>
      <c r="I125" s="207" t="s">
        <v>469</v>
      </c>
      <c r="J125" s="208"/>
      <c r="K125" s="208"/>
      <c r="L125" s="322"/>
    </row>
    <row r="126" spans="1:12" ht="14.25" thickBot="1" thickTop="1">
      <c r="A126" s="204" t="s">
        <v>412</v>
      </c>
      <c r="B126" s="205" t="e">
        <f>H124/$H126</f>
        <v>#DIV/0!</v>
      </c>
      <c r="C126" s="206" t="e">
        <f>I124/$H126</f>
        <v>#DIV/0!</v>
      </c>
      <c r="D126" s="206" t="e">
        <f>J124/$H126</f>
        <v>#DIV/0!</v>
      </c>
      <c r="E126" s="209" t="e">
        <f>K124/$H126</f>
        <v>#DIV/0!</v>
      </c>
      <c r="F126" s="209" t="e">
        <f>L124/$H126</f>
        <v>#DIV/0!</v>
      </c>
      <c r="G126" s="210" t="e">
        <f>G124/$H126</f>
        <v>#DIV/0!</v>
      </c>
      <c r="H126" s="211"/>
      <c r="I126" s="207" t="s">
        <v>413</v>
      </c>
      <c r="J126" s="208"/>
      <c r="K126" s="208"/>
      <c r="L126" s="322"/>
    </row>
    <row r="127" ht="13.5" thickBot="1"/>
    <row r="128" spans="1:12" ht="12.75">
      <c r="A128" s="639" t="s">
        <v>1734</v>
      </c>
      <c r="B128" s="642" t="s">
        <v>649</v>
      </c>
      <c r="C128" s="643"/>
      <c r="D128" s="643"/>
      <c r="E128" s="643"/>
      <c r="F128" s="644"/>
      <c r="G128" s="645" t="s">
        <v>651</v>
      </c>
      <c r="H128" s="642" t="s">
        <v>650</v>
      </c>
      <c r="I128" s="647"/>
      <c r="J128" s="647"/>
      <c r="K128" s="647"/>
      <c r="L128" s="648"/>
    </row>
    <row r="129" spans="1:12" ht="12.75">
      <c r="A129" s="640"/>
      <c r="B129" s="63" t="s">
        <v>654</v>
      </c>
      <c r="C129" s="64" t="s">
        <v>656</v>
      </c>
      <c r="D129" s="64" t="s">
        <v>483</v>
      </c>
      <c r="E129" s="65" t="s">
        <v>655</v>
      </c>
      <c r="F129" s="68" t="s">
        <v>371</v>
      </c>
      <c r="G129" s="646"/>
      <c r="H129" s="67" t="s">
        <v>654</v>
      </c>
      <c r="I129" s="64" t="s">
        <v>656</v>
      </c>
      <c r="J129" s="64" t="s">
        <v>483</v>
      </c>
      <c r="K129" s="65" t="s">
        <v>655</v>
      </c>
      <c r="L129" s="68" t="s">
        <v>371</v>
      </c>
    </row>
    <row r="130" spans="1:12" ht="13.5" thickBot="1">
      <c r="A130" s="641"/>
      <c r="B130" s="74" t="s">
        <v>653</v>
      </c>
      <c r="C130" s="75" t="s">
        <v>652</v>
      </c>
      <c r="D130" s="75" t="s">
        <v>652</v>
      </c>
      <c r="E130" s="76" t="s">
        <v>652</v>
      </c>
      <c r="F130" s="78" t="s">
        <v>652</v>
      </c>
      <c r="G130" s="77" t="s">
        <v>652</v>
      </c>
      <c r="H130" s="156" t="s">
        <v>653</v>
      </c>
      <c r="I130" s="75" t="s">
        <v>652</v>
      </c>
      <c r="J130" s="75" t="s">
        <v>652</v>
      </c>
      <c r="K130" s="76" t="s">
        <v>652</v>
      </c>
      <c r="L130" s="78" t="s">
        <v>652</v>
      </c>
    </row>
    <row r="131" spans="1:12" ht="12.75">
      <c r="A131" s="157" t="s">
        <v>1735</v>
      </c>
      <c r="B131" s="128">
        <f>C131*4+D131*9+E131*4</f>
        <v>85.00000000000001</v>
      </c>
      <c r="C131" s="158">
        <v>7</v>
      </c>
      <c r="D131" s="158">
        <v>6.2</v>
      </c>
      <c r="E131" s="158">
        <v>0.3</v>
      </c>
      <c r="F131" s="317">
        <v>0</v>
      </c>
      <c r="G131" s="89">
        <v>200</v>
      </c>
      <c r="H131" s="160">
        <f aca="true" t="shared" si="39" ref="H131:L132">B131/100*$G131</f>
        <v>170.00000000000003</v>
      </c>
      <c r="I131" s="128">
        <f t="shared" si="39"/>
        <v>14.000000000000002</v>
      </c>
      <c r="J131" s="128">
        <f t="shared" si="39"/>
        <v>12.4</v>
      </c>
      <c r="K131" s="279">
        <f t="shared" si="39"/>
        <v>0.6</v>
      </c>
      <c r="L131" s="129">
        <f t="shared" si="39"/>
        <v>0</v>
      </c>
    </row>
    <row r="132" spans="1:12" ht="13.5" thickBot="1">
      <c r="A132" s="166" t="s">
        <v>1488</v>
      </c>
      <c r="B132" s="98">
        <f>C132*4+D132*9+E132*4</f>
        <v>897.7</v>
      </c>
      <c r="C132" s="87">
        <v>0.1</v>
      </c>
      <c r="D132" s="87">
        <v>99.7</v>
      </c>
      <c r="E132" s="87">
        <v>0</v>
      </c>
      <c r="F132" s="318">
        <v>0</v>
      </c>
      <c r="G132" s="96">
        <v>8</v>
      </c>
      <c r="H132" s="162">
        <f t="shared" si="39"/>
        <v>71.816</v>
      </c>
      <c r="I132" s="130">
        <f t="shared" si="39"/>
        <v>0.008</v>
      </c>
      <c r="J132" s="130">
        <f t="shared" si="39"/>
        <v>7.976</v>
      </c>
      <c r="K132" s="320">
        <f t="shared" si="39"/>
        <v>0</v>
      </c>
      <c r="L132" s="282">
        <f t="shared" si="39"/>
        <v>0</v>
      </c>
    </row>
    <row r="133" spans="1:12" ht="13.5" thickBot="1">
      <c r="A133" s="118" t="s">
        <v>657</v>
      </c>
      <c r="B133" s="163">
        <f>H133/$G133*100</f>
        <v>116.25769230769232</v>
      </c>
      <c r="C133" s="164">
        <f>I133/$G133*100</f>
        <v>6.734615384615385</v>
      </c>
      <c r="D133" s="164">
        <f>J133/$G133*100</f>
        <v>9.796153846153846</v>
      </c>
      <c r="E133" s="316">
        <f>K133/$G133*100</f>
        <v>0.28846153846153844</v>
      </c>
      <c r="F133" s="319">
        <f>L133/$G133*100</f>
        <v>0</v>
      </c>
      <c r="G133" s="119">
        <f aca="true" t="shared" si="40" ref="G133:L133">SUM(G131:G132)</f>
        <v>208</v>
      </c>
      <c r="H133" s="165">
        <f t="shared" si="40"/>
        <v>241.81600000000003</v>
      </c>
      <c r="I133" s="121">
        <f t="shared" si="40"/>
        <v>14.008000000000001</v>
      </c>
      <c r="J133" s="121">
        <f t="shared" si="40"/>
        <v>20.376</v>
      </c>
      <c r="K133" s="321">
        <f t="shared" si="40"/>
        <v>0.6</v>
      </c>
      <c r="L133" s="203">
        <f t="shared" si="40"/>
        <v>0</v>
      </c>
    </row>
    <row r="134" spans="1:12" ht="14.25" thickBot="1" thickTop="1">
      <c r="A134" s="204" t="s">
        <v>468</v>
      </c>
      <c r="B134" s="205">
        <f>H133/$H134</f>
        <v>120.90800000000002</v>
      </c>
      <c r="C134" s="206">
        <f>I133/$H134</f>
        <v>7.0040000000000004</v>
      </c>
      <c r="D134" s="206">
        <f>J133/$H134</f>
        <v>10.188</v>
      </c>
      <c r="E134" s="209">
        <f>K133/$H134</f>
        <v>0.3</v>
      </c>
      <c r="F134" s="209">
        <f>L133/$H134</f>
        <v>0</v>
      </c>
      <c r="G134" s="210">
        <f>G133/$H134</f>
        <v>104</v>
      </c>
      <c r="H134" s="211">
        <v>2</v>
      </c>
      <c r="I134" s="207" t="s">
        <v>469</v>
      </c>
      <c r="J134" s="208"/>
      <c r="K134" s="208"/>
      <c r="L134" s="322"/>
    </row>
    <row r="135" spans="1:12" ht="14.25" thickBot="1" thickTop="1">
      <c r="A135" s="204" t="s">
        <v>412</v>
      </c>
      <c r="B135" s="205">
        <f>H133/$H135</f>
        <v>60.45400000000001</v>
      </c>
      <c r="C135" s="206">
        <f>I133/$H135</f>
        <v>3.5020000000000002</v>
      </c>
      <c r="D135" s="206">
        <f>J133/$H135</f>
        <v>5.094</v>
      </c>
      <c r="E135" s="209">
        <f>K133/$H135</f>
        <v>0.15</v>
      </c>
      <c r="F135" s="209">
        <f>L133/$H135</f>
        <v>0</v>
      </c>
      <c r="G135" s="210">
        <f>G133/$H135</f>
        <v>52</v>
      </c>
      <c r="H135" s="211">
        <v>4</v>
      </c>
      <c r="I135" s="207" t="s">
        <v>413</v>
      </c>
      <c r="J135" s="208"/>
      <c r="K135" s="208"/>
      <c r="L135" s="322"/>
    </row>
  </sheetData>
  <sheetProtection/>
  <mergeCells count="36">
    <mergeCell ref="A128:A130"/>
    <mergeCell ref="B128:F128"/>
    <mergeCell ref="G128:G129"/>
    <mergeCell ref="H128:L128"/>
    <mergeCell ref="A16:A18"/>
    <mergeCell ref="B16:F16"/>
    <mergeCell ref="G16:G17"/>
    <mergeCell ref="H16:L16"/>
    <mergeCell ref="A29:A31"/>
    <mergeCell ref="B29:F29"/>
    <mergeCell ref="G69:G70"/>
    <mergeCell ref="H69:L69"/>
    <mergeCell ref="A84:A86"/>
    <mergeCell ref="B84:F84"/>
    <mergeCell ref="G84:G85"/>
    <mergeCell ref="H84:L84"/>
    <mergeCell ref="A3:A5"/>
    <mergeCell ref="B3:F3"/>
    <mergeCell ref="G3:G4"/>
    <mergeCell ref="H3:L3"/>
    <mergeCell ref="A43:A45"/>
    <mergeCell ref="B43:F43"/>
    <mergeCell ref="G43:G44"/>
    <mergeCell ref="H43:L43"/>
    <mergeCell ref="G29:G30"/>
    <mergeCell ref="H29:L29"/>
    <mergeCell ref="A54:A56"/>
    <mergeCell ref="B54:F54"/>
    <mergeCell ref="G54:G55"/>
    <mergeCell ref="H54:L54"/>
    <mergeCell ref="A106:A108"/>
    <mergeCell ref="B106:F106"/>
    <mergeCell ref="G106:G107"/>
    <mergeCell ref="H106:L106"/>
    <mergeCell ref="A69:A71"/>
    <mergeCell ref="B69:F69"/>
  </mergeCells>
  <hyperlinks>
    <hyperlink ref="N1" r:id="rId1" display="http://www.fogyinfo.hu/recipes?rendszer_id=7&amp;eteltipus_id=&amp;submit=Keres%E9s"/>
  </hyperlinks>
  <printOptions/>
  <pageMargins left="0.91" right="0.69" top="0.34" bottom="0.27" header="0.17" footer="0.17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Ódor Péter</dc:creator>
  <cp:keywords/>
  <dc:description/>
  <cp:lastModifiedBy>OdorP</cp:lastModifiedBy>
  <cp:lastPrinted>2007-05-12T08:08:28Z</cp:lastPrinted>
  <dcterms:created xsi:type="dcterms:W3CDTF">2007-02-05T13:52:21Z</dcterms:created>
  <dcterms:modified xsi:type="dcterms:W3CDTF">2016-10-29T11:19:05Z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